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hcd-my.sharepoint.com/personal/safa_matar_hcd_ca_gov/Documents/Desktop/"/>
    </mc:Choice>
  </mc:AlternateContent>
  <xr:revisionPtr revIDLastSave="0" documentId="8_{107BD470-072D-400B-900C-298FF6BD9635}" xr6:coauthVersionLast="47" xr6:coauthVersionMax="47" xr10:uidLastSave="{00000000-0000-0000-0000-000000000000}"/>
  <bookViews>
    <workbookView xWindow="28680" yWindow="-120" windowWidth="29040" windowHeight="15840" activeTab="3" xr2:uid="{507C247D-2ED3-4E8A-8358-50601D0115D4}"/>
  </bookViews>
  <sheets>
    <sheet name="2017 $" sheetId="10" r:id="rId1"/>
    <sheet name="2017 #" sheetId="11" r:id="rId2"/>
    <sheet name="2018 $" sheetId="12" r:id="rId3"/>
    <sheet name="2018 #" sheetId="13" r:id="rId4"/>
    <sheet name="MIT $" sheetId="14" r:id="rId5"/>
    <sheet name="MIT #" sheetId="1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1" l="1"/>
  <c r="S13" i="11"/>
  <c r="T13" i="11"/>
  <c r="Q13" i="11"/>
  <c r="AG13" i="11"/>
  <c r="O13" i="11"/>
  <c r="M13" i="11"/>
  <c r="N13" i="11"/>
  <c r="AB21" i="12"/>
  <c r="Z9" i="12"/>
  <c r="AC9" i="12"/>
  <c r="W18" i="12"/>
  <c r="AA6" i="12"/>
  <c r="AZ14" i="14"/>
  <c r="AB6" i="14"/>
  <c r="AB22" i="12"/>
  <c r="AA10" i="12"/>
  <c r="AB23" i="12"/>
  <c r="AK6" i="11" l="1"/>
  <c r="AB20" i="12"/>
  <c r="Z17" i="12" l="1"/>
  <c r="Y17" i="12"/>
  <c r="X17" i="12"/>
  <c r="E24" i="12"/>
  <c r="F24" i="12"/>
  <c r="G24" i="12"/>
  <c r="H24" i="12"/>
  <c r="I24" i="12"/>
  <c r="D24" i="12"/>
  <c r="AK7" i="10"/>
  <c r="P6" i="10"/>
  <c r="M5" i="10"/>
  <c r="AB8" i="12" l="1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K18" i="14" l="1"/>
  <c r="AA8" i="15"/>
  <c r="S8" i="15"/>
  <c r="BA6" i="15"/>
  <c r="AB24" i="12"/>
  <c r="BA15" i="14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X16" i="15"/>
  <c r="AY16" i="15"/>
  <c r="AZ16" i="15"/>
  <c r="D16" i="15"/>
  <c r="BA13" i="15"/>
  <c r="BA14" i="15"/>
  <c r="BA15" i="15"/>
  <c r="E18" i="14"/>
  <c r="F18" i="14"/>
  <c r="G18" i="14"/>
  <c r="H18" i="14"/>
  <c r="I18" i="14"/>
  <c r="J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W18" i="14"/>
  <c r="AX18" i="14"/>
  <c r="AY18" i="14"/>
  <c r="AZ18" i="14"/>
  <c r="D18" i="14"/>
  <c r="BA16" i="14"/>
  <c r="BA14" i="14"/>
  <c r="BA7" i="15"/>
  <c r="BA7" i="14"/>
  <c r="BA5" i="15"/>
  <c r="BA6" i="14"/>
  <c r="BA5" i="14"/>
  <c r="AC9" i="13"/>
  <c r="AC8" i="13"/>
  <c r="AC7" i="13"/>
  <c r="AC6" i="13"/>
  <c r="AC5" i="13"/>
  <c r="AG13" i="10"/>
  <c r="AK6" i="10"/>
  <c r="AK5" i="10"/>
  <c r="AG12" i="11"/>
  <c r="AK5" i="11"/>
  <c r="C24" i="12"/>
  <c r="AC23" i="12"/>
  <c r="AC22" i="12"/>
  <c r="AC20" i="12"/>
  <c r="AC17" i="12"/>
  <c r="I12" i="12"/>
  <c r="H12" i="12"/>
  <c r="G12" i="12"/>
  <c r="F12" i="12"/>
  <c r="E12" i="12"/>
  <c r="D12" i="12"/>
  <c r="C12" i="12"/>
  <c r="AC11" i="12"/>
  <c r="AC10" i="12"/>
  <c r="AC8" i="12"/>
  <c r="AC6" i="12"/>
  <c r="AC5" i="12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Z8" i="15"/>
  <c r="Y8" i="15"/>
  <c r="X8" i="15"/>
  <c r="W8" i="15"/>
  <c r="V8" i="15"/>
  <c r="U8" i="15"/>
  <c r="T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18" i="14"/>
  <c r="K9" i="14"/>
  <c r="J9" i="14"/>
  <c r="I9" i="14"/>
  <c r="H9" i="14"/>
  <c r="G9" i="14"/>
  <c r="F9" i="14"/>
  <c r="E9" i="14"/>
  <c r="D9" i="14"/>
  <c r="C9" i="14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P13" i="11"/>
  <c r="L13" i="11"/>
  <c r="K13" i="11"/>
  <c r="J13" i="11"/>
  <c r="I13" i="11"/>
  <c r="H13" i="11"/>
  <c r="G13" i="11"/>
  <c r="F13" i="11"/>
  <c r="E13" i="11"/>
  <c r="D13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A17" i="14" l="1"/>
  <c r="BA16" i="15"/>
  <c r="AC21" i="12"/>
  <c r="AV18" i="14"/>
  <c r="AK7" i="11"/>
  <c r="BA8" i="15"/>
  <c r="AC10" i="13"/>
  <c r="AK8" i="10"/>
  <c r="AF15" i="10"/>
  <c r="BA18" i="14" l="1"/>
  <c r="AC15" i="10"/>
  <c r="AB15" i="10"/>
  <c r="AA15" i="10"/>
  <c r="Z15" i="10"/>
  <c r="Y15" i="10"/>
  <c r="X15" i="10"/>
  <c r="W15" i="10"/>
  <c r="V15" i="10"/>
  <c r="U15" i="10"/>
  <c r="AE15" i="10"/>
  <c r="F15" i="10"/>
  <c r="E15" i="10"/>
  <c r="D15" i="10"/>
  <c r="C15" i="10"/>
  <c r="H15" i="10" l="1"/>
  <c r="G15" i="10"/>
  <c r="I15" i="10" l="1"/>
  <c r="J15" i="10"/>
  <c r="K15" i="10" l="1"/>
  <c r="L15" i="10" l="1"/>
  <c r="M15" i="10"/>
  <c r="N15" i="10" l="1"/>
  <c r="O15" i="10" l="1"/>
  <c r="P15" i="10" l="1"/>
  <c r="Q15" i="10" l="1"/>
  <c r="R15" i="10" l="1"/>
  <c r="S15" i="10" l="1"/>
  <c r="T15" i="10" l="1"/>
  <c r="AG14" i="10"/>
  <c r="AD15" i="10"/>
  <c r="AG15" i="10" l="1"/>
  <c r="J24" i="12" l="1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AC19" i="12"/>
  <c r="AA18" i="12" l="1"/>
  <c r="Y18" i="12"/>
  <c r="X18" i="12"/>
  <c r="Z18" i="12"/>
  <c r="AC18" i="12" l="1"/>
  <c r="X24" i="12"/>
  <c r="Y24" i="12"/>
  <c r="Z24" i="12"/>
  <c r="AA24" i="12"/>
  <c r="AC24" i="12" l="1"/>
  <c r="AT9" i="14" l="1"/>
  <c r="AS9" i="14"/>
  <c r="N9" i="14"/>
  <c r="AY9" i="14"/>
  <c r="Q9" i="14"/>
  <c r="AU9" i="14"/>
  <c r="T9" i="14"/>
  <c r="AX9" i="14"/>
  <c r="V9" i="14"/>
  <c r="AK9" i="14"/>
  <c r="AF9" i="14"/>
  <c r="X9" i="14"/>
  <c r="AZ9" i="14"/>
  <c r="AG9" i="14"/>
  <c r="AE9" i="14"/>
  <c r="Z9" i="14"/>
  <c r="AR9" i="14"/>
  <c r="L9" i="14"/>
  <c r="AA9" i="14"/>
  <c r="AP9" i="14"/>
  <c r="AD9" i="14"/>
  <c r="AV9" i="14"/>
  <c r="S9" i="14"/>
  <c r="AN9" i="14"/>
  <c r="M9" i="14"/>
  <c r="AW9" i="14"/>
  <c r="AQ9" i="14"/>
  <c r="O9" i="14"/>
  <c r="AH9" i="14"/>
  <c r="AC9" i="14"/>
  <c r="AM9" i="14"/>
  <c r="AJ9" i="14"/>
  <c r="AI9" i="14"/>
  <c r="AB9" i="14"/>
  <c r="P9" i="14"/>
  <c r="U9" i="14"/>
  <c r="Y9" i="14"/>
  <c r="AO9" i="14"/>
  <c r="R9" i="14"/>
  <c r="W9" i="14"/>
  <c r="AL9" i="14"/>
  <c r="BA8" i="14"/>
  <c r="BA9" i="14" l="1"/>
  <c r="M12" i="12"/>
  <c r="U12" i="12"/>
  <c r="Y12" i="12"/>
  <c r="N12" i="12"/>
  <c r="T12" i="12"/>
  <c r="O12" i="12"/>
  <c r="AB12" i="12"/>
  <c r="K12" i="12"/>
  <c r="Z12" i="12"/>
  <c r="S12" i="12"/>
  <c r="P12" i="12"/>
  <c r="V12" i="12"/>
  <c r="W12" i="12"/>
  <c r="AA12" i="12"/>
  <c r="X12" i="12"/>
  <c r="J12" i="12"/>
  <c r="Q12" i="12"/>
  <c r="L12" i="12"/>
  <c r="R12" i="12"/>
  <c r="AC7" i="12"/>
  <c r="AC12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tc={3E8A2C77-EF91-4652-9E3E-D740964DDFFA}</author>
  </authors>
  <commentList>
    <comment ref="R19" authorId="0" shapeId="0" xr:uid="{3E8A2C77-EF91-4652-9E3E-D740964DDFFA}">
      <text>
        <t>[Threaded comment]
Your version of Excel allows you to read this threaded comment; however, any edits to it will get removed if the file is opened in a newer version of Excel. Learn more: https://go.microsoft.com/fwlink/?linkid=870924
Comment:
    First batch of applications approved</t>
      </text>
    </comment>
  </commentList>
</comments>
</file>

<file path=xl/sharedStrings.xml><?xml version="1.0" encoding="utf-8"?>
<sst xmlns="http://schemas.openxmlformats.org/spreadsheetml/2006/main" count="506" uniqueCount="48">
  <si>
    <t>PROJECTIONS: B-18-DP-06-0001</t>
  </si>
  <si>
    <t>TOTAL</t>
  </si>
  <si>
    <t>Program</t>
  </si>
  <si>
    <t>Budget</t>
  </si>
  <si>
    <t>Q3</t>
  </si>
  <si>
    <t>Q4</t>
  </si>
  <si>
    <t>Q1</t>
  </si>
  <si>
    <t>Q2</t>
  </si>
  <si>
    <t>2017 HIM Administration</t>
  </si>
  <si>
    <t>2017 Multi-Family</t>
  </si>
  <si>
    <t>2017 Owner-Occupied Reconstruction</t>
  </si>
  <si>
    <t>PROJECTIONS: B-19-DP-06-0001</t>
  </si>
  <si>
    <t>AP Budget</t>
  </si>
  <si>
    <t>2017 Infrastructure</t>
  </si>
  <si>
    <t>Accomplishments</t>
  </si>
  <si>
    <t># Mulitfamily Units Completed</t>
  </si>
  <si>
    <t># Single Family Units Completed</t>
  </si>
  <si>
    <t># Infrastructure Projects Completed</t>
  </si>
  <si>
    <t>PROJECTIONS: B-19-DV-06-0001</t>
  </si>
  <si>
    <t>Owner-Occupied Rehab and Reconstruction</t>
  </si>
  <si>
    <t>Multi-Family and Small Rental Program</t>
  </si>
  <si>
    <t>Infrastructure</t>
  </si>
  <si>
    <t>Workforce Development</t>
  </si>
  <si>
    <t>Planning</t>
  </si>
  <si>
    <t>State and Local Program Delivery</t>
  </si>
  <si>
    <t>State and Local Administration</t>
  </si>
  <si>
    <t>PROJECTIONS: B-19-DV-06-0002</t>
  </si>
  <si>
    <t>PROJECTIONS: B-19-DV-06-0001, B-19-DV-06-0002</t>
  </si>
  <si>
    <t># of Plans Completed</t>
  </si>
  <si>
    <t>2018 Owner Occupied</t>
  </si>
  <si>
    <t>2018 Multifamily</t>
  </si>
  <si>
    <t>2018 Infrastructure</t>
  </si>
  <si>
    <t>2018 Workforce Development</t>
  </si>
  <si>
    <t># of Persons Served</t>
  </si>
  <si>
    <t>PROJECTIONS: B-18-DP-06-0002 (2017)</t>
  </si>
  <si>
    <t>2017 MIT Administration</t>
  </si>
  <si>
    <t>2017 MIT Planning</t>
  </si>
  <si>
    <t>2017 MIT Public Services</t>
  </si>
  <si>
    <t>2017 MIT Infrastructure</t>
  </si>
  <si>
    <t>PROJECTIONS: B-19-DT-06-0001 (2018)</t>
  </si>
  <si>
    <t>2018 MIT Administration</t>
  </si>
  <si>
    <t>2018 MIT Planning</t>
  </si>
  <si>
    <t>2018 MIT Public Services</t>
  </si>
  <si>
    <t>2018 MIT Infrastructure</t>
  </si>
  <si>
    <t># of People Served</t>
  </si>
  <si>
    <t>2018 Planning/TA</t>
  </si>
  <si>
    <t># of Plans/Processes Completed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</si>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</sst>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5" tint="-0.49998474074526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6"/>
      <color theme="4" tint="-0.499984740745262"/>
      <name val="Arial"/>
      <family val="2"/>
    </font>
    <font>
      <sz val="11"/>
      <color rgb="FFFF0000"/>
      <name val="Arial"/>
      <family val="2"/>
    </font>
    <font>
      <b/>
      <sz val="16"/>
      <color theme="9" tint="-0.499984740745262"/>
      <name val="Arial"/>
      <family val="2"/>
    </font>
    <font>
      <b/>
      <sz val="16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164" fontId="3" fillId="3" borderId="0" xfId="0" applyNumberFormat="1" applyFont="1" applyFill="1"/>
    <xf numFmtId="0" fontId="4" fillId="3" borderId="0" xfId="0" applyFont="1" applyFill="1"/>
    <xf numFmtId="164" fontId="4" fillId="3" borderId="1" xfId="0" applyNumberFormat="1" applyFont="1" applyFill="1" applyBorder="1"/>
    <xf numFmtId="0" fontId="5" fillId="3" borderId="0" xfId="0" applyFont="1" applyFill="1" applyAlignment="1">
      <alignment horizontal="center" vertical="center"/>
    </xf>
    <xf numFmtId="164" fontId="4" fillId="3" borderId="0" xfId="0" applyNumberFormat="1" applyFont="1" applyFill="1"/>
    <xf numFmtId="164" fontId="5" fillId="3" borderId="5" xfId="0" applyNumberFormat="1" applyFont="1" applyFill="1" applyBorder="1"/>
    <xf numFmtId="164" fontId="5" fillId="3" borderId="1" xfId="0" applyNumberFormat="1" applyFont="1" applyFill="1" applyBorder="1"/>
    <xf numFmtId="165" fontId="4" fillId="3" borderId="0" xfId="0" applyNumberFormat="1" applyFont="1" applyFill="1"/>
    <xf numFmtId="44" fontId="4" fillId="3" borderId="0" xfId="1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1" xfId="0" applyFont="1" applyBorder="1"/>
    <xf numFmtId="164" fontId="4" fillId="0" borderId="1" xfId="1" applyNumberFormat="1" applyFont="1" applyBorder="1" applyProtection="1"/>
    <xf numFmtId="164" fontId="4" fillId="0" borderId="1" xfId="1" applyNumberFormat="1" applyFont="1" applyBorder="1" applyProtection="1">
      <protection locked="0"/>
    </xf>
    <xf numFmtId="167" fontId="4" fillId="3" borderId="0" xfId="0" applyNumberFormat="1" applyFont="1" applyFill="1"/>
    <xf numFmtId="9" fontId="4" fillId="3" borderId="0" xfId="2" applyFont="1" applyFill="1"/>
    <xf numFmtId="44" fontId="4" fillId="3" borderId="0" xfId="0" applyNumberFormat="1" applyFont="1" applyFill="1"/>
    <xf numFmtId="1" fontId="4" fillId="3" borderId="0" xfId="0" applyNumberFormat="1" applyFont="1" applyFill="1"/>
    <xf numFmtId="1" fontId="4" fillId="3" borderId="1" xfId="0" applyNumberFormat="1" applyFont="1" applyFill="1" applyBorder="1"/>
    <xf numFmtId="1" fontId="4" fillId="0" borderId="1" xfId="0" applyNumberFormat="1" applyFont="1" applyBorder="1"/>
    <xf numFmtId="166" fontId="5" fillId="3" borderId="5" xfId="0" applyNumberFormat="1" applyFont="1" applyFill="1" applyBorder="1"/>
    <xf numFmtId="166" fontId="5" fillId="3" borderId="1" xfId="0" applyNumberFormat="1" applyFont="1" applyFill="1" applyBorder="1"/>
    <xf numFmtId="1" fontId="4" fillId="0" borderId="1" xfId="1" applyNumberFormat="1" applyFont="1" applyBorder="1" applyProtection="1">
      <protection locked="0"/>
    </xf>
    <xf numFmtId="1" fontId="4" fillId="0" borderId="3" xfId="1" applyNumberFormat="1" applyFont="1" applyBorder="1" applyProtection="1">
      <protection locked="0"/>
    </xf>
    <xf numFmtId="1" fontId="4" fillId="3" borderId="0" xfId="2" applyNumberFormat="1" applyFont="1" applyFill="1"/>
    <xf numFmtId="164" fontId="8" fillId="3" borderId="0" xfId="0" applyNumberFormat="1" applyFont="1" applyFill="1"/>
    <xf numFmtId="165" fontId="5" fillId="3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/>
    <xf numFmtId="164" fontId="5" fillId="3" borderId="1" xfId="0" applyNumberFormat="1" applyFont="1" applyFill="1" applyBorder="1" applyAlignment="1"/>
    <xf numFmtId="164" fontId="4" fillId="0" borderId="1" xfId="0" applyNumberFormat="1" applyFont="1" applyBorder="1" applyAlignment="1" applyProtection="1">
      <protection locked="0"/>
    </xf>
    <xf numFmtId="165" fontId="9" fillId="3" borderId="0" xfId="0" applyNumberFormat="1" applyFont="1" applyFill="1"/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/>
    <xf numFmtId="164" fontId="5" fillId="2" borderId="4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/>
    <xf numFmtId="164" fontId="4" fillId="0" borderId="1" xfId="0" applyNumberFormat="1" applyFont="1" applyBorder="1" applyProtection="1">
      <protection locked="0"/>
    </xf>
    <xf numFmtId="164" fontId="4" fillId="3" borderId="2" xfId="0" applyNumberFormat="1" applyFont="1" applyFill="1" applyBorder="1"/>
    <xf numFmtId="0" fontId="5" fillId="3" borderId="0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1" fontId="5" fillId="2" borderId="1" xfId="0" applyNumberFormat="1" applyFont="1" applyFill="1" applyBorder="1"/>
    <xf numFmtId="3" fontId="5" fillId="2" borderId="1" xfId="0" applyNumberFormat="1" applyFont="1" applyFill="1" applyBorder="1"/>
    <xf numFmtId="1" fontId="5" fillId="3" borderId="0" xfId="0" applyNumberFormat="1" applyFont="1" applyFill="1"/>
    <xf numFmtId="164" fontId="10" fillId="3" borderId="0" xfId="0" applyNumberFormat="1" applyFont="1" applyFill="1"/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4" fontId="5" fillId="4" borderId="1" xfId="0" applyNumberFormat="1" applyFont="1" applyFill="1" applyBorder="1"/>
    <xf numFmtId="10" fontId="4" fillId="3" borderId="0" xfId="2" applyNumberFormat="1" applyFont="1" applyFill="1"/>
    <xf numFmtId="1" fontId="5" fillId="4" borderId="1" xfId="0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/>
    <xf numFmtId="1" fontId="5" fillId="4" borderId="1" xfId="0" applyNumberFormat="1" applyFont="1" applyFill="1" applyBorder="1"/>
    <xf numFmtId="3" fontId="5" fillId="4" borderId="1" xfId="0" applyNumberFormat="1" applyFont="1" applyFill="1" applyBorder="1"/>
    <xf numFmtId="0" fontId="5" fillId="3" borderId="0" xfId="0" applyFont="1" applyFill="1" applyAlignment="1"/>
    <xf numFmtId="0" fontId="4" fillId="3" borderId="0" xfId="0" applyFont="1" applyFill="1" applyAlignment="1"/>
    <xf numFmtId="0" fontId="6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164" fontId="5" fillId="6" borderId="3" xfId="0" applyNumberFormat="1" applyFont="1" applyFill="1" applyBorder="1"/>
    <xf numFmtId="164" fontId="11" fillId="3" borderId="0" xfId="0" applyNumberFormat="1" applyFont="1" applyFill="1"/>
    <xf numFmtId="1" fontId="6" fillId="5" borderId="2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/>
    <xf numFmtId="1" fontId="5" fillId="7" borderId="1" xfId="0" applyNumberFormat="1" applyFont="1" applyFill="1" applyBorder="1"/>
    <xf numFmtId="166" fontId="5" fillId="7" borderId="1" xfId="0" applyNumberFormat="1" applyFont="1" applyFill="1" applyBorder="1"/>
    <xf numFmtId="1" fontId="6" fillId="5" borderId="1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1" fontId="5" fillId="7" borderId="3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right"/>
    </xf>
    <xf numFmtId="1" fontId="5" fillId="7" borderId="3" xfId="0" applyNumberFormat="1" applyFont="1" applyFill="1" applyBorder="1"/>
    <xf numFmtId="165" fontId="4" fillId="3" borderId="0" xfId="0" applyNumberFormat="1" applyFont="1" applyFill="1" applyAlignment="1"/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oug Ongie" id="{82DAA17D-E036-4646-98A4-C7FA7039B2BF}" userId="Doug Ongi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19" dT="2022-06-01T17:16:21.65" personId="{82DAA17D-E036-4646-98A4-C7FA7039B2BF}" id="{3E8A2C77-EF91-4652-9E3E-D740964DDFFA}">
    <text>First batch of applications approved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F24E4-F249-4796-9EE1-AC012737BCEC}">
  <sheetPr>
    <tabColor theme="5"/>
  </sheetPr>
  <dimension ref="B2:AM20"/>
  <sheetViews>
    <sheetView zoomScale="120" zoomScaleNormal="120" workbookViewId="0">
      <pane xSplit="3" topLeftCell="N1" activePane="topRight" state="frozen"/>
      <selection pane="topRight" activeCell="R7" sqref="R7"/>
    </sheetView>
  </sheetViews>
  <sheetFormatPr defaultColWidth="9.1796875" defaultRowHeight="14" x14ac:dyDescent="0.3"/>
  <cols>
    <col min="1" max="1" width="9.1796875" style="2"/>
    <col min="2" max="2" width="40" style="2" bestFit="1" customWidth="1"/>
    <col min="3" max="3" width="19.453125" style="2" bestFit="1" customWidth="1"/>
    <col min="4" max="46" width="15.54296875" style="2" customWidth="1"/>
    <col min="47" max="47" width="16.54296875" style="2" bestFit="1" customWidth="1"/>
    <col min="48" max="16384" width="9.1796875" style="2"/>
  </cols>
  <sheetData>
    <row r="2" spans="2:39" ht="20" x14ac:dyDescent="0.4">
      <c r="B2" s="71" t="s">
        <v>0</v>
      </c>
      <c r="U2" s="3"/>
    </row>
    <row r="3" spans="2:39" s="4" customFormat="1" x14ac:dyDescent="0.35">
      <c r="D3" s="59">
        <v>2019</v>
      </c>
      <c r="E3" s="59">
        <v>2019</v>
      </c>
      <c r="F3" s="59">
        <v>2020</v>
      </c>
      <c r="G3" s="59">
        <v>2020</v>
      </c>
      <c r="H3" s="59">
        <v>2020</v>
      </c>
      <c r="I3" s="59">
        <v>2020</v>
      </c>
      <c r="J3" s="59">
        <v>2021</v>
      </c>
      <c r="K3" s="59">
        <v>2021</v>
      </c>
      <c r="L3" s="59">
        <v>2021</v>
      </c>
      <c r="M3" s="59">
        <v>2021</v>
      </c>
      <c r="N3" s="59">
        <v>2022</v>
      </c>
      <c r="O3" s="59">
        <v>2022</v>
      </c>
      <c r="P3" s="59">
        <v>2022</v>
      </c>
      <c r="Q3" s="59">
        <v>2022</v>
      </c>
      <c r="R3" s="59">
        <v>2023</v>
      </c>
      <c r="S3" s="59">
        <v>2023</v>
      </c>
      <c r="T3" s="59">
        <v>2023</v>
      </c>
      <c r="U3" s="59">
        <v>2023</v>
      </c>
      <c r="V3" s="59">
        <v>2024</v>
      </c>
      <c r="W3" s="59">
        <v>2024</v>
      </c>
      <c r="X3" s="59">
        <v>2024</v>
      </c>
      <c r="Y3" s="59">
        <v>2024</v>
      </c>
      <c r="Z3" s="59">
        <v>2025</v>
      </c>
      <c r="AA3" s="59">
        <v>2025</v>
      </c>
      <c r="AB3" s="59">
        <v>2025</v>
      </c>
      <c r="AC3" s="59">
        <v>2025</v>
      </c>
      <c r="AD3" s="59">
        <v>2026</v>
      </c>
      <c r="AE3" s="59">
        <v>2026</v>
      </c>
      <c r="AF3" s="59">
        <v>2026</v>
      </c>
      <c r="AG3" s="59">
        <v>2026</v>
      </c>
      <c r="AH3" s="59">
        <v>2027</v>
      </c>
      <c r="AI3" s="59">
        <v>2027</v>
      </c>
      <c r="AJ3" s="59">
        <v>2027</v>
      </c>
      <c r="AK3" s="60" t="s">
        <v>1</v>
      </c>
    </row>
    <row r="4" spans="2:39" s="5" customFormat="1" ht="15" customHeight="1" x14ac:dyDescent="0.3">
      <c r="B4" s="64" t="s">
        <v>2</v>
      </c>
      <c r="C4" s="64" t="s">
        <v>3</v>
      </c>
      <c r="D4" s="65" t="s">
        <v>4</v>
      </c>
      <c r="E4" s="65" t="s">
        <v>5</v>
      </c>
      <c r="F4" s="65" t="s">
        <v>6</v>
      </c>
      <c r="G4" s="65" t="s">
        <v>7</v>
      </c>
      <c r="H4" s="65" t="s">
        <v>4</v>
      </c>
      <c r="I4" s="65" t="s">
        <v>5</v>
      </c>
      <c r="J4" s="65" t="s">
        <v>6</v>
      </c>
      <c r="K4" s="65" t="s">
        <v>7</v>
      </c>
      <c r="L4" s="65" t="s">
        <v>4</v>
      </c>
      <c r="M4" s="65" t="s">
        <v>5</v>
      </c>
      <c r="N4" s="65" t="s">
        <v>6</v>
      </c>
      <c r="O4" s="65" t="s">
        <v>7</v>
      </c>
      <c r="P4" s="65" t="s">
        <v>4</v>
      </c>
      <c r="Q4" s="65" t="s">
        <v>5</v>
      </c>
      <c r="R4" s="65" t="s">
        <v>6</v>
      </c>
      <c r="S4" s="65" t="s">
        <v>7</v>
      </c>
      <c r="T4" s="65" t="s">
        <v>4</v>
      </c>
      <c r="U4" s="65" t="s">
        <v>5</v>
      </c>
      <c r="V4" s="65" t="s">
        <v>6</v>
      </c>
      <c r="W4" s="65" t="s">
        <v>7</v>
      </c>
      <c r="X4" s="65" t="s">
        <v>4</v>
      </c>
      <c r="Y4" s="65" t="s">
        <v>5</v>
      </c>
      <c r="Z4" s="65" t="s">
        <v>6</v>
      </c>
      <c r="AA4" s="65" t="s">
        <v>7</v>
      </c>
      <c r="AB4" s="65" t="s">
        <v>4</v>
      </c>
      <c r="AC4" s="65" t="s">
        <v>5</v>
      </c>
      <c r="AD4" s="65" t="s">
        <v>6</v>
      </c>
      <c r="AE4" s="65" t="s">
        <v>7</v>
      </c>
      <c r="AF4" s="65" t="s">
        <v>4</v>
      </c>
      <c r="AG4" s="65" t="s">
        <v>5</v>
      </c>
      <c r="AH4" s="65" t="s">
        <v>6</v>
      </c>
      <c r="AI4" s="65" t="s">
        <v>7</v>
      </c>
      <c r="AJ4" s="65" t="s">
        <v>4</v>
      </c>
      <c r="AK4" s="63"/>
    </row>
    <row r="5" spans="2:39" s="5" customFormat="1" x14ac:dyDescent="0.3">
      <c r="B5" s="3" t="s">
        <v>8</v>
      </c>
      <c r="C5" s="3">
        <v>6207750</v>
      </c>
      <c r="D5" s="3">
        <v>0</v>
      </c>
      <c r="E5" s="3">
        <v>0</v>
      </c>
      <c r="F5" s="3">
        <v>70616.22</v>
      </c>
      <c r="G5" s="3">
        <v>858187.5</v>
      </c>
      <c r="H5" s="3">
        <v>170011.25</v>
      </c>
      <c r="I5" s="3">
        <v>0</v>
      </c>
      <c r="J5" s="3">
        <v>689964</v>
      </c>
      <c r="K5" s="3">
        <v>2048405.51</v>
      </c>
      <c r="L5" s="3">
        <v>171342.58</v>
      </c>
      <c r="M5" s="3">
        <f>2366481.91-167258.97</f>
        <v>2199222.94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6">
        <f>SUM(D5:AJ5)</f>
        <v>6207750</v>
      </c>
    </row>
    <row r="6" spans="2:39" s="5" customFormat="1" x14ac:dyDescent="0.3">
      <c r="B6" s="3" t="s">
        <v>9</v>
      </c>
      <c r="C6" s="3">
        <v>70319602</v>
      </c>
      <c r="D6" s="3">
        <v>0</v>
      </c>
      <c r="E6" s="3">
        <v>0</v>
      </c>
      <c r="F6" s="3">
        <v>0</v>
      </c>
      <c r="G6" s="3">
        <v>184028.75</v>
      </c>
      <c r="H6" s="3">
        <v>18657.5</v>
      </c>
      <c r="I6" s="3">
        <v>0</v>
      </c>
      <c r="J6" s="3">
        <v>107808.83</v>
      </c>
      <c r="K6" s="3">
        <v>93234.47</v>
      </c>
      <c r="L6" s="3">
        <v>56102.080000000002</v>
      </c>
      <c r="M6" s="3">
        <v>242717.08</v>
      </c>
      <c r="N6" s="3">
        <v>76046.2</v>
      </c>
      <c r="O6" s="3">
        <v>150000</v>
      </c>
      <c r="P6" s="3">
        <f>3640886-0.91</f>
        <v>3640885.09</v>
      </c>
      <c r="Q6" s="3">
        <v>11211503</v>
      </c>
      <c r="R6" s="3">
        <v>17651643</v>
      </c>
      <c r="S6" s="3">
        <v>11196227</v>
      </c>
      <c r="T6" s="3">
        <v>11055524</v>
      </c>
      <c r="U6" s="3">
        <v>5721639</v>
      </c>
      <c r="V6" s="3">
        <v>4560000</v>
      </c>
      <c r="W6" s="3">
        <v>2503586</v>
      </c>
      <c r="X6" s="3">
        <v>1850000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7">
        <f>SUM(D6:AJ6)</f>
        <v>70319602</v>
      </c>
      <c r="AL6" s="8"/>
      <c r="AM6" s="8"/>
    </row>
    <row r="7" spans="2:39" s="5" customFormat="1" x14ac:dyDescent="0.3">
      <c r="B7" s="3" t="s">
        <v>10</v>
      </c>
      <c r="C7" s="3">
        <v>47627648</v>
      </c>
      <c r="D7" s="3">
        <v>0</v>
      </c>
      <c r="E7" s="3">
        <v>0</v>
      </c>
      <c r="F7" s="5">
        <v>0</v>
      </c>
      <c r="G7" s="3">
        <v>628752.5</v>
      </c>
      <c r="H7" s="3">
        <v>71811.25</v>
      </c>
      <c r="I7" s="3">
        <v>528910.72</v>
      </c>
      <c r="J7" s="3">
        <v>1109642.51</v>
      </c>
      <c r="K7" s="3">
        <v>488007.38</v>
      </c>
      <c r="L7" s="3">
        <v>82497.5</v>
      </c>
      <c r="M7" s="3">
        <v>165404.04999999999</v>
      </c>
      <c r="N7" s="3">
        <v>153489.60000000001</v>
      </c>
      <c r="O7" s="3">
        <v>500000</v>
      </c>
      <c r="P7" s="3">
        <v>750000</v>
      </c>
      <c r="Q7" s="3">
        <v>1360000</v>
      </c>
      <c r="R7" s="3">
        <v>3900000</v>
      </c>
      <c r="S7" s="3">
        <v>4090000</v>
      </c>
      <c r="T7" s="3">
        <v>4090000</v>
      </c>
      <c r="U7" s="3">
        <v>4090000</v>
      </c>
      <c r="V7" s="3">
        <v>5450000</v>
      </c>
      <c r="W7" s="3">
        <v>4090000</v>
      </c>
      <c r="X7" s="3">
        <v>2730000</v>
      </c>
      <c r="Y7" s="3">
        <v>2730000</v>
      </c>
      <c r="Z7" s="3">
        <v>1800000</v>
      </c>
      <c r="AA7" s="3">
        <v>1800000</v>
      </c>
      <c r="AB7" s="3">
        <v>1800000</v>
      </c>
      <c r="AC7" s="3">
        <v>1500000</v>
      </c>
      <c r="AD7" s="3">
        <v>950000</v>
      </c>
      <c r="AE7" s="3">
        <v>950000</v>
      </c>
      <c r="AF7" s="3">
        <v>950000</v>
      </c>
      <c r="AG7" s="3">
        <v>869132</v>
      </c>
      <c r="AH7" s="3">
        <v>0</v>
      </c>
      <c r="AI7" s="3">
        <v>0</v>
      </c>
      <c r="AJ7" s="3">
        <v>0</v>
      </c>
      <c r="AK7" s="7">
        <f>SUM(D7:AJ7)</f>
        <v>47627647.509999998</v>
      </c>
      <c r="AM7" s="8"/>
    </row>
    <row r="8" spans="2:39" s="5" customFormat="1" x14ac:dyDescent="0.3">
      <c r="B8" s="66" t="s">
        <v>1</v>
      </c>
      <c r="C8" s="66">
        <f>SUM(C5:C7)</f>
        <v>124155000</v>
      </c>
      <c r="D8" s="66">
        <f t="shared" ref="D8:AK8" si="0">SUM(D5:D7)</f>
        <v>0</v>
      </c>
      <c r="E8" s="66">
        <f>SUM(E5:E7)</f>
        <v>0</v>
      </c>
      <c r="F8" s="66">
        <f t="shared" si="0"/>
        <v>70616.22</v>
      </c>
      <c r="G8" s="66">
        <f t="shared" si="0"/>
        <v>1670968.75</v>
      </c>
      <c r="H8" s="66">
        <f t="shared" si="0"/>
        <v>260480</v>
      </c>
      <c r="I8" s="66">
        <f t="shared" si="0"/>
        <v>528910.72</v>
      </c>
      <c r="J8" s="66">
        <f t="shared" si="0"/>
        <v>1907415.3399999999</v>
      </c>
      <c r="K8" s="66">
        <f t="shared" si="0"/>
        <v>2629647.3599999999</v>
      </c>
      <c r="L8" s="66">
        <f t="shared" si="0"/>
        <v>309942.15999999997</v>
      </c>
      <c r="M8" s="66">
        <f t="shared" si="0"/>
        <v>2607344.0699999998</v>
      </c>
      <c r="N8" s="66">
        <f>SUM(N5:N7)</f>
        <v>229535.8</v>
      </c>
      <c r="O8" s="66">
        <f t="shared" si="0"/>
        <v>650000</v>
      </c>
      <c r="P8" s="66">
        <f t="shared" si="0"/>
        <v>4390885.09</v>
      </c>
      <c r="Q8" s="66">
        <f t="shared" si="0"/>
        <v>12571503</v>
      </c>
      <c r="R8" s="66">
        <f t="shared" si="0"/>
        <v>21551643</v>
      </c>
      <c r="S8" s="66">
        <f t="shared" si="0"/>
        <v>15286227</v>
      </c>
      <c r="T8" s="66">
        <f t="shared" si="0"/>
        <v>15145524</v>
      </c>
      <c r="U8" s="66">
        <f t="shared" si="0"/>
        <v>9811639</v>
      </c>
      <c r="V8" s="66">
        <f t="shared" si="0"/>
        <v>10010000</v>
      </c>
      <c r="W8" s="66">
        <f t="shared" si="0"/>
        <v>6593586</v>
      </c>
      <c r="X8" s="66">
        <f t="shared" si="0"/>
        <v>4580000</v>
      </c>
      <c r="Y8" s="66">
        <f t="shared" si="0"/>
        <v>2730000</v>
      </c>
      <c r="Z8" s="66">
        <f t="shared" si="0"/>
        <v>1800000</v>
      </c>
      <c r="AA8" s="66">
        <f t="shared" si="0"/>
        <v>1800000</v>
      </c>
      <c r="AB8" s="66">
        <f t="shared" si="0"/>
        <v>1800000</v>
      </c>
      <c r="AC8" s="66">
        <f t="shared" si="0"/>
        <v>1500000</v>
      </c>
      <c r="AD8" s="66">
        <f t="shared" si="0"/>
        <v>950000</v>
      </c>
      <c r="AE8" s="66">
        <f t="shared" si="0"/>
        <v>950000</v>
      </c>
      <c r="AF8" s="66">
        <f t="shared" si="0"/>
        <v>950000</v>
      </c>
      <c r="AG8" s="66">
        <f t="shared" si="0"/>
        <v>869132</v>
      </c>
      <c r="AH8" s="66">
        <f t="shared" si="0"/>
        <v>0</v>
      </c>
      <c r="AI8" s="66">
        <f t="shared" si="0"/>
        <v>0</v>
      </c>
      <c r="AJ8" s="66">
        <f t="shared" si="0"/>
        <v>0</v>
      </c>
      <c r="AK8" s="66">
        <f t="shared" si="0"/>
        <v>124154999.50999999</v>
      </c>
    </row>
    <row r="9" spans="2:39" x14ac:dyDescent="0.3">
      <c r="F9" s="9"/>
      <c r="G9" s="9"/>
      <c r="H9" s="9"/>
      <c r="I9" s="9"/>
      <c r="J9" s="9"/>
      <c r="K9" s="9"/>
      <c r="L9" s="9"/>
      <c r="M9" s="9"/>
      <c r="N9" s="9"/>
    </row>
    <row r="10" spans="2:39" ht="20" x14ac:dyDescent="0.4">
      <c r="B10" s="71" t="s">
        <v>11</v>
      </c>
    </row>
    <row r="11" spans="2:39" s="58" customFormat="1" x14ac:dyDescent="0.3">
      <c r="B11" s="10"/>
      <c r="C11" s="57"/>
      <c r="D11" s="61">
        <v>2020</v>
      </c>
      <c r="E11" s="61">
        <v>2020</v>
      </c>
      <c r="F11" s="62">
        <v>2021</v>
      </c>
      <c r="G11" s="62">
        <v>2021</v>
      </c>
      <c r="H11" s="62">
        <v>2021</v>
      </c>
      <c r="I11" s="62">
        <v>2021</v>
      </c>
      <c r="J11" s="59">
        <v>2022</v>
      </c>
      <c r="K11" s="59">
        <v>2022</v>
      </c>
      <c r="L11" s="59">
        <v>2022</v>
      </c>
      <c r="M11" s="59">
        <v>2022</v>
      </c>
      <c r="N11" s="59">
        <v>2023</v>
      </c>
      <c r="O11" s="59">
        <v>2023</v>
      </c>
      <c r="P11" s="59">
        <v>2023</v>
      </c>
      <c r="Q11" s="59">
        <v>2023</v>
      </c>
      <c r="R11" s="59">
        <v>2024</v>
      </c>
      <c r="S11" s="59">
        <v>2024</v>
      </c>
      <c r="T11" s="59">
        <v>2024</v>
      </c>
      <c r="U11" s="59">
        <v>2024</v>
      </c>
      <c r="V11" s="59">
        <v>2025</v>
      </c>
      <c r="W11" s="59">
        <v>2025</v>
      </c>
      <c r="X11" s="59">
        <v>2025</v>
      </c>
      <c r="Y11" s="59">
        <v>2025</v>
      </c>
      <c r="Z11" s="59">
        <v>2026</v>
      </c>
      <c r="AA11" s="59">
        <v>2026</v>
      </c>
      <c r="AB11" s="59">
        <v>2026</v>
      </c>
      <c r="AC11" s="59">
        <v>2026</v>
      </c>
      <c r="AD11" s="59">
        <v>2027</v>
      </c>
      <c r="AE11" s="59">
        <v>2027</v>
      </c>
      <c r="AF11" s="59">
        <v>2027</v>
      </c>
      <c r="AG11" s="60" t="s">
        <v>1</v>
      </c>
    </row>
    <row r="12" spans="2:39" x14ac:dyDescent="0.3">
      <c r="B12" s="67" t="s">
        <v>2</v>
      </c>
      <c r="C12" s="64" t="s">
        <v>12</v>
      </c>
      <c r="D12" s="64" t="s">
        <v>4</v>
      </c>
      <c r="E12" s="64" t="s">
        <v>5</v>
      </c>
      <c r="F12" s="68" t="s">
        <v>6</v>
      </c>
      <c r="G12" s="64" t="s">
        <v>7</v>
      </c>
      <c r="H12" s="64" t="s">
        <v>4</v>
      </c>
      <c r="I12" s="64" t="s">
        <v>5</v>
      </c>
      <c r="J12" s="64" t="s">
        <v>6</v>
      </c>
      <c r="K12" s="64" t="s">
        <v>7</v>
      </c>
      <c r="L12" s="64" t="s">
        <v>4</v>
      </c>
      <c r="M12" s="64" t="s">
        <v>5</v>
      </c>
      <c r="N12" s="64" t="s">
        <v>6</v>
      </c>
      <c r="O12" s="64" t="s">
        <v>7</v>
      </c>
      <c r="P12" s="64" t="s">
        <v>4</v>
      </c>
      <c r="Q12" s="64" t="s">
        <v>5</v>
      </c>
      <c r="R12" s="64" t="s">
        <v>6</v>
      </c>
      <c r="S12" s="64" t="s">
        <v>7</v>
      </c>
      <c r="T12" s="64" t="s">
        <v>4</v>
      </c>
      <c r="U12" s="64" t="s">
        <v>5</v>
      </c>
      <c r="V12" s="64" t="s">
        <v>6</v>
      </c>
      <c r="W12" s="64" t="s">
        <v>7</v>
      </c>
      <c r="X12" s="64" t="s">
        <v>4</v>
      </c>
      <c r="Y12" s="64" t="s">
        <v>5</v>
      </c>
      <c r="Z12" s="64" t="s">
        <v>6</v>
      </c>
      <c r="AA12" s="64" t="s">
        <v>7</v>
      </c>
      <c r="AB12" s="64" t="s">
        <v>4</v>
      </c>
      <c r="AC12" s="64" t="s">
        <v>5</v>
      </c>
      <c r="AD12" s="64" t="s">
        <v>6</v>
      </c>
      <c r="AE12" s="64" t="s">
        <v>7</v>
      </c>
      <c r="AF12" s="64" t="s">
        <v>4</v>
      </c>
      <c r="AG12" s="63"/>
    </row>
    <row r="13" spans="2:39" x14ac:dyDescent="0.3">
      <c r="B13" s="12" t="s">
        <v>8</v>
      </c>
      <c r="C13" s="13">
        <v>1902875</v>
      </c>
      <c r="D13" s="3">
        <v>0</v>
      </c>
      <c r="E13" s="3">
        <v>0</v>
      </c>
      <c r="F13" s="3">
        <v>912</v>
      </c>
      <c r="G13" s="3">
        <v>0</v>
      </c>
      <c r="H13" s="3">
        <v>0</v>
      </c>
      <c r="I13" s="3">
        <v>952032.7</v>
      </c>
      <c r="J13" s="3">
        <v>0</v>
      </c>
      <c r="K13" s="14">
        <v>949930.3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6">
        <f>SUM(D13:AF13)</f>
        <v>1902875</v>
      </c>
      <c r="AH13" s="8"/>
      <c r="AI13" s="8"/>
    </row>
    <row r="14" spans="2:39" x14ac:dyDescent="0.3">
      <c r="B14" s="12" t="s">
        <v>13</v>
      </c>
      <c r="C14" s="13">
        <v>36154652</v>
      </c>
      <c r="D14" s="3">
        <v>0</v>
      </c>
      <c r="E14" s="3">
        <v>0</v>
      </c>
      <c r="F14" s="3">
        <v>190946.25</v>
      </c>
      <c r="G14" s="3">
        <v>114083.75</v>
      </c>
      <c r="H14" s="3">
        <v>56548.75</v>
      </c>
      <c r="I14" s="3">
        <v>115482.5</v>
      </c>
      <c r="J14" s="3">
        <v>725263.6</v>
      </c>
      <c r="K14" s="14">
        <v>1747616</v>
      </c>
      <c r="L14" s="14">
        <v>1747616</v>
      </c>
      <c r="M14" s="14">
        <v>1747616</v>
      </c>
      <c r="N14" s="14">
        <v>3495232</v>
      </c>
      <c r="O14" s="14">
        <v>3495232</v>
      </c>
      <c r="P14" s="14">
        <v>5242849</v>
      </c>
      <c r="Q14" s="14">
        <v>5242849</v>
      </c>
      <c r="R14" s="14">
        <v>3495232</v>
      </c>
      <c r="S14" s="14">
        <v>1747616</v>
      </c>
      <c r="T14" s="14">
        <v>699046</v>
      </c>
      <c r="U14" s="14">
        <v>699046</v>
      </c>
      <c r="V14" s="14">
        <v>699046</v>
      </c>
      <c r="W14" s="14">
        <v>699046</v>
      </c>
      <c r="X14" s="14">
        <v>699046</v>
      </c>
      <c r="Y14" s="14">
        <v>436905</v>
      </c>
      <c r="Z14" s="14">
        <v>436905</v>
      </c>
      <c r="AA14" s="14">
        <v>436905</v>
      </c>
      <c r="AB14" s="14">
        <v>436905</v>
      </c>
      <c r="AC14" s="14">
        <v>436905</v>
      </c>
      <c r="AD14" s="14">
        <v>436905</v>
      </c>
      <c r="AE14" s="14">
        <v>436905</v>
      </c>
      <c r="AF14" s="14">
        <v>436904.15</v>
      </c>
      <c r="AG14" s="6">
        <f>SUM(D14:AF14)</f>
        <v>36154652</v>
      </c>
      <c r="AI14" s="15"/>
    </row>
    <row r="15" spans="2:39" x14ac:dyDescent="0.3">
      <c r="B15" s="69" t="s">
        <v>1</v>
      </c>
      <c r="C15" s="66">
        <f t="shared" ref="C15:D15" si="1">SUM(C13:C14)</f>
        <v>38057527</v>
      </c>
      <c r="D15" s="66">
        <f t="shared" si="1"/>
        <v>0</v>
      </c>
      <c r="E15" s="66">
        <f>SUM(E13:E14)</f>
        <v>0</v>
      </c>
      <c r="F15" s="70">
        <f t="shared" ref="F15:AG15" si="2">SUM(F13:F14)</f>
        <v>191858.25</v>
      </c>
      <c r="G15" s="66">
        <f t="shared" si="2"/>
        <v>114083.75</v>
      </c>
      <c r="H15" s="66">
        <f t="shared" si="2"/>
        <v>56548.75</v>
      </c>
      <c r="I15" s="66">
        <f t="shared" si="2"/>
        <v>1067515.2</v>
      </c>
      <c r="J15" s="66">
        <f t="shared" si="2"/>
        <v>725263.6</v>
      </c>
      <c r="K15" s="66">
        <f t="shared" si="2"/>
        <v>2697546.3</v>
      </c>
      <c r="L15" s="66">
        <f t="shared" si="2"/>
        <v>1747616</v>
      </c>
      <c r="M15" s="66">
        <f t="shared" si="2"/>
        <v>1747616</v>
      </c>
      <c r="N15" s="66">
        <f t="shared" si="2"/>
        <v>3495232</v>
      </c>
      <c r="O15" s="66">
        <f t="shared" si="2"/>
        <v>3495232</v>
      </c>
      <c r="P15" s="66">
        <f t="shared" si="2"/>
        <v>5242849</v>
      </c>
      <c r="Q15" s="66">
        <f t="shared" si="2"/>
        <v>5242849</v>
      </c>
      <c r="R15" s="66">
        <f t="shared" si="2"/>
        <v>3495232</v>
      </c>
      <c r="S15" s="66">
        <f t="shared" si="2"/>
        <v>1747616</v>
      </c>
      <c r="T15" s="66">
        <f t="shared" si="2"/>
        <v>699046</v>
      </c>
      <c r="U15" s="66">
        <f t="shared" si="2"/>
        <v>699046</v>
      </c>
      <c r="V15" s="66">
        <f t="shared" si="2"/>
        <v>699046</v>
      </c>
      <c r="W15" s="66">
        <f t="shared" si="2"/>
        <v>699046</v>
      </c>
      <c r="X15" s="66">
        <f t="shared" si="2"/>
        <v>699046</v>
      </c>
      <c r="Y15" s="66">
        <f t="shared" si="2"/>
        <v>436905</v>
      </c>
      <c r="Z15" s="66">
        <f t="shared" si="2"/>
        <v>436905</v>
      </c>
      <c r="AA15" s="66">
        <f t="shared" si="2"/>
        <v>436905</v>
      </c>
      <c r="AB15" s="66">
        <f t="shared" si="2"/>
        <v>436905</v>
      </c>
      <c r="AC15" s="66">
        <f t="shared" si="2"/>
        <v>436905</v>
      </c>
      <c r="AD15" s="66">
        <f t="shared" si="2"/>
        <v>436905</v>
      </c>
      <c r="AE15" s="66">
        <f t="shared" si="2"/>
        <v>436905</v>
      </c>
      <c r="AF15" s="66">
        <f t="shared" si="2"/>
        <v>436904.15</v>
      </c>
      <c r="AG15" s="66">
        <f t="shared" si="2"/>
        <v>38057527</v>
      </c>
    </row>
    <row r="16" spans="2:39" x14ac:dyDescent="0.3">
      <c r="D16" s="9"/>
      <c r="E16" s="9"/>
      <c r="F16" s="9"/>
      <c r="G16" s="9"/>
      <c r="H16" s="9"/>
      <c r="I16" s="9"/>
      <c r="J16" s="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3:31" x14ac:dyDescent="0.3">
      <c r="C17" s="9"/>
    </row>
    <row r="18" spans="3:31" x14ac:dyDescent="0.3">
      <c r="C18" s="17"/>
      <c r="AE18" s="5"/>
    </row>
    <row r="20" spans="3:31" x14ac:dyDescent="0.3">
      <c r="C20" s="8"/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BFF5-44D5-4EE0-9DA7-C79ED1641AF9}">
  <sheetPr>
    <tabColor theme="5"/>
  </sheetPr>
  <dimension ref="B2:AK14"/>
  <sheetViews>
    <sheetView workbookViewId="0">
      <pane xSplit="3" topLeftCell="S1" activePane="topRight" state="frozen"/>
      <selection pane="topRight" activeCell="AC12" sqref="AC12"/>
    </sheetView>
  </sheetViews>
  <sheetFormatPr defaultColWidth="9.1796875" defaultRowHeight="14" x14ac:dyDescent="0.3"/>
  <cols>
    <col min="1" max="1" width="9.1796875" style="2"/>
    <col min="2" max="2" width="40" style="2" bestFit="1" customWidth="1"/>
    <col min="3" max="3" width="32.1796875" style="2" bestFit="1" customWidth="1"/>
    <col min="4" max="36" width="15.54296875" style="18" customWidth="1"/>
    <col min="37" max="46" width="15.54296875" style="2" customWidth="1"/>
    <col min="47" max="47" width="16.54296875" style="2" bestFit="1" customWidth="1"/>
    <col min="48" max="16384" width="9.1796875" style="2"/>
  </cols>
  <sheetData>
    <row r="2" spans="2:37" ht="20" x14ac:dyDescent="0.4">
      <c r="B2" s="71" t="s">
        <v>0</v>
      </c>
      <c r="C2" s="1"/>
    </row>
    <row r="3" spans="2:37" s="4" customFormat="1" x14ac:dyDescent="0.35">
      <c r="D3" s="72">
        <v>2019</v>
      </c>
      <c r="E3" s="72">
        <v>2019</v>
      </c>
      <c r="F3" s="72">
        <v>2020</v>
      </c>
      <c r="G3" s="72">
        <v>2020</v>
      </c>
      <c r="H3" s="72">
        <v>2020</v>
      </c>
      <c r="I3" s="72">
        <v>2020</v>
      </c>
      <c r="J3" s="72">
        <v>2021</v>
      </c>
      <c r="K3" s="72">
        <v>2021</v>
      </c>
      <c r="L3" s="72">
        <v>2021</v>
      </c>
      <c r="M3" s="72">
        <v>2021</v>
      </c>
      <c r="N3" s="72">
        <v>2022</v>
      </c>
      <c r="O3" s="72">
        <v>2022</v>
      </c>
      <c r="P3" s="72">
        <v>2022</v>
      </c>
      <c r="Q3" s="72">
        <v>2022</v>
      </c>
      <c r="R3" s="72">
        <v>2023</v>
      </c>
      <c r="S3" s="72">
        <v>2023</v>
      </c>
      <c r="T3" s="72">
        <v>2023</v>
      </c>
      <c r="U3" s="72">
        <v>2023</v>
      </c>
      <c r="V3" s="72">
        <v>2024</v>
      </c>
      <c r="W3" s="72">
        <v>2024</v>
      </c>
      <c r="X3" s="72">
        <v>2024</v>
      </c>
      <c r="Y3" s="72">
        <v>2024</v>
      </c>
      <c r="Z3" s="72">
        <v>2025</v>
      </c>
      <c r="AA3" s="72">
        <v>2025</v>
      </c>
      <c r="AB3" s="72">
        <v>2025</v>
      </c>
      <c r="AC3" s="72">
        <v>2025</v>
      </c>
      <c r="AD3" s="72">
        <v>2026</v>
      </c>
      <c r="AE3" s="72">
        <v>2026</v>
      </c>
      <c r="AF3" s="72">
        <v>2026</v>
      </c>
      <c r="AG3" s="72">
        <v>2026</v>
      </c>
      <c r="AH3" s="73">
        <v>2027</v>
      </c>
      <c r="AI3" s="73">
        <v>2027</v>
      </c>
      <c r="AJ3" s="73">
        <v>2027</v>
      </c>
      <c r="AK3" s="60" t="s">
        <v>1</v>
      </c>
    </row>
    <row r="4" spans="2:37" s="5" customFormat="1" ht="15" customHeight="1" x14ac:dyDescent="0.3">
      <c r="B4" s="74" t="s">
        <v>2</v>
      </c>
      <c r="C4" s="74" t="s">
        <v>14</v>
      </c>
      <c r="D4" s="75" t="s">
        <v>4</v>
      </c>
      <c r="E4" s="75" t="s">
        <v>5</v>
      </c>
      <c r="F4" s="75" t="s">
        <v>6</v>
      </c>
      <c r="G4" s="75" t="s">
        <v>7</v>
      </c>
      <c r="H4" s="75" t="s">
        <v>4</v>
      </c>
      <c r="I4" s="75" t="s">
        <v>5</v>
      </c>
      <c r="J4" s="75" t="s">
        <v>6</v>
      </c>
      <c r="K4" s="75" t="s">
        <v>7</v>
      </c>
      <c r="L4" s="75" t="s">
        <v>4</v>
      </c>
      <c r="M4" s="75" t="s">
        <v>5</v>
      </c>
      <c r="N4" s="75" t="s">
        <v>6</v>
      </c>
      <c r="O4" s="75" t="s">
        <v>7</v>
      </c>
      <c r="P4" s="75" t="s">
        <v>4</v>
      </c>
      <c r="Q4" s="75" t="s">
        <v>5</v>
      </c>
      <c r="R4" s="75" t="s">
        <v>6</v>
      </c>
      <c r="S4" s="75" t="s">
        <v>7</v>
      </c>
      <c r="T4" s="75" t="s">
        <v>4</v>
      </c>
      <c r="U4" s="75" t="s">
        <v>5</v>
      </c>
      <c r="V4" s="75" t="s">
        <v>6</v>
      </c>
      <c r="W4" s="75" t="s">
        <v>7</v>
      </c>
      <c r="X4" s="75" t="s">
        <v>4</v>
      </c>
      <c r="Y4" s="75" t="s">
        <v>5</v>
      </c>
      <c r="Z4" s="75" t="s">
        <v>6</v>
      </c>
      <c r="AA4" s="75" t="s">
        <v>7</v>
      </c>
      <c r="AB4" s="75" t="s">
        <v>4</v>
      </c>
      <c r="AC4" s="75" t="s">
        <v>5</v>
      </c>
      <c r="AD4" s="75" t="s">
        <v>6</v>
      </c>
      <c r="AE4" s="75" t="s">
        <v>7</v>
      </c>
      <c r="AF4" s="75" t="s">
        <v>4</v>
      </c>
      <c r="AG4" s="75" t="s">
        <v>5</v>
      </c>
      <c r="AH4" s="76" t="s">
        <v>6</v>
      </c>
      <c r="AI4" s="76" t="s">
        <v>7</v>
      </c>
      <c r="AJ4" s="77" t="s">
        <v>4</v>
      </c>
      <c r="AK4" s="63"/>
    </row>
    <row r="5" spans="2:37" s="5" customFormat="1" x14ac:dyDescent="0.3">
      <c r="B5" s="3" t="s">
        <v>9</v>
      </c>
      <c r="C5" s="3" t="s">
        <v>15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20">
        <v>198</v>
      </c>
      <c r="T5" s="19">
        <v>0</v>
      </c>
      <c r="U5" s="19">
        <v>230</v>
      </c>
      <c r="V5" s="19">
        <v>63</v>
      </c>
      <c r="W5" s="19">
        <v>302</v>
      </c>
      <c r="X5" s="19">
        <v>0</v>
      </c>
      <c r="Y5" s="19">
        <v>214</v>
      </c>
      <c r="Z5" s="20">
        <v>79</v>
      </c>
      <c r="AA5" s="19">
        <v>66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21">
        <f>SUM(D5:AJ5)</f>
        <v>1152</v>
      </c>
    </row>
    <row r="6" spans="2:37" s="5" customFormat="1" x14ac:dyDescent="0.3">
      <c r="B6" s="3" t="s">
        <v>10</v>
      </c>
      <c r="C6" s="3" t="s">
        <v>16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1</v>
      </c>
      <c r="Q6" s="19">
        <v>3</v>
      </c>
      <c r="R6" s="19">
        <v>6</v>
      </c>
      <c r="S6" s="19">
        <v>6</v>
      </c>
      <c r="T6" s="19">
        <v>5</v>
      </c>
      <c r="U6" s="19">
        <v>7</v>
      </c>
      <c r="V6" s="19">
        <v>7</v>
      </c>
      <c r="W6" s="19">
        <v>6</v>
      </c>
      <c r="X6" s="19">
        <v>5</v>
      </c>
      <c r="Y6" s="19">
        <v>5</v>
      </c>
      <c r="Z6" s="19">
        <v>4</v>
      </c>
      <c r="AA6" s="19">
        <v>4</v>
      </c>
      <c r="AB6" s="19">
        <v>4</v>
      </c>
      <c r="AC6" s="19">
        <v>3</v>
      </c>
      <c r="AD6" s="19">
        <v>3</v>
      </c>
      <c r="AE6" s="19">
        <v>2</v>
      </c>
      <c r="AF6" s="19">
        <v>2</v>
      </c>
      <c r="AG6" s="19">
        <v>2</v>
      </c>
      <c r="AH6" s="19">
        <v>0</v>
      </c>
      <c r="AI6" s="19">
        <v>0</v>
      </c>
      <c r="AJ6" s="19">
        <v>0</v>
      </c>
      <c r="AK6" s="22">
        <f>SUM(D6:AJ6)</f>
        <v>75</v>
      </c>
    </row>
    <row r="7" spans="2:37" s="5" customFormat="1" x14ac:dyDescent="0.3">
      <c r="B7" s="78" t="s">
        <v>1</v>
      </c>
      <c r="C7" s="78"/>
      <c r="D7" s="79">
        <f t="shared" ref="D7:AK7" si="0">SUM(D5:D6)</f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1</v>
      </c>
      <c r="Q7" s="79">
        <v>4</v>
      </c>
      <c r="R7" s="79">
        <f t="shared" si="0"/>
        <v>6</v>
      </c>
      <c r="S7" s="79">
        <f t="shared" si="0"/>
        <v>204</v>
      </c>
      <c r="T7" s="79">
        <f t="shared" si="0"/>
        <v>5</v>
      </c>
      <c r="U7" s="79">
        <f t="shared" si="0"/>
        <v>237</v>
      </c>
      <c r="V7" s="79">
        <f t="shared" si="0"/>
        <v>70</v>
      </c>
      <c r="W7" s="79">
        <f t="shared" si="0"/>
        <v>308</v>
      </c>
      <c r="X7" s="79">
        <f t="shared" si="0"/>
        <v>5</v>
      </c>
      <c r="Y7" s="79">
        <f t="shared" si="0"/>
        <v>219</v>
      </c>
      <c r="Z7" s="79">
        <f t="shared" si="0"/>
        <v>83</v>
      </c>
      <c r="AA7" s="79">
        <f t="shared" si="0"/>
        <v>70</v>
      </c>
      <c r="AB7" s="79">
        <f t="shared" si="0"/>
        <v>4</v>
      </c>
      <c r="AC7" s="79">
        <f t="shared" si="0"/>
        <v>3</v>
      </c>
      <c r="AD7" s="79">
        <f t="shared" si="0"/>
        <v>3</v>
      </c>
      <c r="AE7" s="79">
        <f t="shared" si="0"/>
        <v>2</v>
      </c>
      <c r="AF7" s="79">
        <f t="shared" si="0"/>
        <v>2</v>
      </c>
      <c r="AG7" s="79">
        <f t="shared" si="0"/>
        <v>2</v>
      </c>
      <c r="AH7" s="79">
        <f t="shared" si="0"/>
        <v>0</v>
      </c>
      <c r="AI7" s="79">
        <f t="shared" si="0"/>
        <v>0</v>
      </c>
      <c r="AJ7" s="79">
        <f t="shared" si="0"/>
        <v>0</v>
      </c>
      <c r="AK7" s="80">
        <f t="shared" si="0"/>
        <v>1227</v>
      </c>
    </row>
    <row r="9" spans="2:37" ht="20" x14ac:dyDescent="0.4">
      <c r="B9" s="71" t="s">
        <v>11</v>
      </c>
      <c r="C9" s="1"/>
    </row>
    <row r="10" spans="2:37" x14ac:dyDescent="0.3">
      <c r="B10" s="10"/>
      <c r="C10" s="10"/>
      <c r="D10" s="81">
        <v>2020</v>
      </c>
      <c r="E10" s="81">
        <v>2020</v>
      </c>
      <c r="F10" s="82">
        <v>2021</v>
      </c>
      <c r="G10" s="82">
        <v>2021</v>
      </c>
      <c r="H10" s="82">
        <v>2021</v>
      </c>
      <c r="I10" s="82">
        <v>2021</v>
      </c>
      <c r="J10" s="72">
        <v>2022</v>
      </c>
      <c r="K10" s="72">
        <v>2022</v>
      </c>
      <c r="L10" s="72">
        <v>2022</v>
      </c>
      <c r="M10" s="72">
        <v>2022</v>
      </c>
      <c r="N10" s="72">
        <v>2023</v>
      </c>
      <c r="O10" s="72">
        <v>2023</v>
      </c>
      <c r="P10" s="72">
        <v>2023</v>
      </c>
      <c r="Q10" s="72">
        <v>2023</v>
      </c>
      <c r="R10" s="72">
        <v>2024</v>
      </c>
      <c r="S10" s="72">
        <v>2024</v>
      </c>
      <c r="T10" s="72">
        <v>2024</v>
      </c>
      <c r="U10" s="72">
        <v>2024</v>
      </c>
      <c r="V10" s="72">
        <v>2025</v>
      </c>
      <c r="W10" s="72">
        <v>2025</v>
      </c>
      <c r="X10" s="72">
        <v>2025</v>
      </c>
      <c r="Y10" s="72">
        <v>2025</v>
      </c>
      <c r="Z10" s="72">
        <v>2026</v>
      </c>
      <c r="AA10" s="72">
        <v>2026</v>
      </c>
      <c r="AB10" s="72">
        <v>2026</v>
      </c>
      <c r="AC10" s="72">
        <v>2026</v>
      </c>
      <c r="AD10" s="72">
        <v>2027</v>
      </c>
      <c r="AE10" s="72">
        <v>2027</v>
      </c>
      <c r="AF10" s="72">
        <v>2027</v>
      </c>
      <c r="AG10" s="60" t="s">
        <v>1</v>
      </c>
    </row>
    <row r="11" spans="2:37" x14ac:dyDescent="0.3">
      <c r="B11" s="83" t="s">
        <v>2</v>
      </c>
      <c r="C11" s="74" t="s">
        <v>14</v>
      </c>
      <c r="D11" s="75" t="s">
        <v>4</v>
      </c>
      <c r="E11" s="75" t="s">
        <v>5</v>
      </c>
      <c r="F11" s="84" t="s">
        <v>6</v>
      </c>
      <c r="G11" s="75" t="s">
        <v>7</v>
      </c>
      <c r="H11" s="75" t="s">
        <v>4</v>
      </c>
      <c r="I11" s="75" t="s">
        <v>5</v>
      </c>
      <c r="J11" s="75" t="s">
        <v>6</v>
      </c>
      <c r="K11" s="75" t="s">
        <v>7</v>
      </c>
      <c r="L11" s="75" t="s">
        <v>4</v>
      </c>
      <c r="M11" s="75" t="s">
        <v>5</v>
      </c>
      <c r="N11" s="75" t="s">
        <v>6</v>
      </c>
      <c r="O11" s="75" t="s">
        <v>7</v>
      </c>
      <c r="P11" s="75" t="s">
        <v>4</v>
      </c>
      <c r="Q11" s="75" t="s">
        <v>5</v>
      </c>
      <c r="R11" s="75" t="s">
        <v>6</v>
      </c>
      <c r="S11" s="75" t="s">
        <v>7</v>
      </c>
      <c r="T11" s="75" t="s">
        <v>4</v>
      </c>
      <c r="U11" s="75" t="s">
        <v>5</v>
      </c>
      <c r="V11" s="75" t="s">
        <v>6</v>
      </c>
      <c r="W11" s="75" t="s">
        <v>7</v>
      </c>
      <c r="X11" s="75" t="s">
        <v>4</v>
      </c>
      <c r="Y11" s="75" t="s">
        <v>5</v>
      </c>
      <c r="Z11" s="75" t="s">
        <v>6</v>
      </c>
      <c r="AA11" s="75" t="s">
        <v>7</v>
      </c>
      <c r="AB11" s="75" t="s">
        <v>4</v>
      </c>
      <c r="AC11" s="75" t="s">
        <v>5</v>
      </c>
      <c r="AD11" s="75" t="s">
        <v>6</v>
      </c>
      <c r="AE11" s="75" t="s">
        <v>7</v>
      </c>
      <c r="AF11" s="75" t="s">
        <v>4</v>
      </c>
      <c r="AG11" s="63"/>
    </row>
    <row r="12" spans="2:37" ht="14.5" customHeight="1" x14ac:dyDescent="0.3">
      <c r="B12" s="12" t="s">
        <v>13</v>
      </c>
      <c r="C12" s="12" t="s">
        <v>17</v>
      </c>
      <c r="D12" s="23">
        <v>0</v>
      </c>
      <c r="E12" s="23">
        <v>0</v>
      </c>
      <c r="F12" s="24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0</v>
      </c>
      <c r="O12" s="23">
        <v>0</v>
      </c>
      <c r="P12" s="23">
        <v>0</v>
      </c>
      <c r="Q12" s="23">
        <v>1</v>
      </c>
      <c r="R12" s="23">
        <v>0</v>
      </c>
      <c r="S12" s="23">
        <v>1</v>
      </c>
      <c r="T12" s="23">
        <v>0</v>
      </c>
      <c r="U12" s="23">
        <v>1</v>
      </c>
      <c r="V12" s="23">
        <v>0</v>
      </c>
      <c r="W12" s="23">
        <v>1</v>
      </c>
      <c r="X12" s="23">
        <v>0</v>
      </c>
      <c r="Y12" s="23">
        <v>1</v>
      </c>
      <c r="Z12" s="23">
        <v>0</v>
      </c>
      <c r="AA12" s="23">
        <v>1</v>
      </c>
      <c r="AB12" s="23">
        <v>0</v>
      </c>
      <c r="AC12" s="23">
        <v>1</v>
      </c>
      <c r="AD12" s="23">
        <v>0</v>
      </c>
      <c r="AE12" s="23">
        <v>1</v>
      </c>
      <c r="AF12" s="23">
        <v>0</v>
      </c>
      <c r="AG12" s="21">
        <f>SUM(H12:AF12)</f>
        <v>9</v>
      </c>
    </row>
    <row r="13" spans="2:37" ht="14.5" customHeight="1" x14ac:dyDescent="0.3">
      <c r="B13" s="85" t="s">
        <v>1</v>
      </c>
      <c r="C13" s="86"/>
      <c r="D13" s="79">
        <f t="shared" ref="D13:AF13" si="1">SUM(D12:D12)</f>
        <v>0</v>
      </c>
      <c r="E13" s="79">
        <f t="shared" si="1"/>
        <v>0</v>
      </c>
      <c r="F13" s="87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>SUM(M12:M12)</f>
        <v>1</v>
      </c>
      <c r="N13" s="79">
        <f>SUM(N12:N12)</f>
        <v>0</v>
      </c>
      <c r="O13" s="79">
        <f>SUM(O12:O12)</f>
        <v>0</v>
      </c>
      <c r="P13" s="79">
        <f t="shared" si="1"/>
        <v>0</v>
      </c>
      <c r="Q13" s="79">
        <f t="shared" si="1"/>
        <v>1</v>
      </c>
      <c r="R13" s="79">
        <f t="shared" si="1"/>
        <v>0</v>
      </c>
      <c r="S13" s="79">
        <f t="shared" si="1"/>
        <v>1</v>
      </c>
      <c r="T13" s="79">
        <f t="shared" si="1"/>
        <v>0</v>
      </c>
      <c r="U13" s="79">
        <f t="shared" si="1"/>
        <v>1</v>
      </c>
      <c r="V13" s="79">
        <f t="shared" si="1"/>
        <v>0</v>
      </c>
      <c r="W13" s="79">
        <f t="shared" si="1"/>
        <v>1</v>
      </c>
      <c r="X13" s="79">
        <f t="shared" si="1"/>
        <v>0</v>
      </c>
      <c r="Y13" s="79">
        <f t="shared" si="1"/>
        <v>1</v>
      </c>
      <c r="Z13" s="79">
        <f t="shared" si="1"/>
        <v>0</v>
      </c>
      <c r="AA13" s="79">
        <f t="shared" si="1"/>
        <v>1</v>
      </c>
      <c r="AB13" s="79">
        <f t="shared" si="1"/>
        <v>1</v>
      </c>
      <c r="AC13" s="79">
        <f t="shared" si="1"/>
        <v>1</v>
      </c>
      <c r="AD13" s="79">
        <f t="shared" si="1"/>
        <v>0</v>
      </c>
      <c r="AE13" s="79">
        <f t="shared" si="1"/>
        <v>1</v>
      </c>
      <c r="AF13" s="79">
        <f t="shared" si="1"/>
        <v>0</v>
      </c>
      <c r="AG13" s="80">
        <f>SUM(AG11:AG12)</f>
        <v>9</v>
      </c>
    </row>
    <row r="14" spans="2:37" x14ac:dyDescent="0.3"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3FE5-62F0-4EF4-9CC3-62F60A528595}">
  <sheetPr>
    <tabColor theme="8"/>
  </sheetPr>
  <dimension ref="B2:AG28"/>
  <sheetViews>
    <sheetView zoomScaleNormal="100" workbookViewId="0">
      <pane xSplit="3" topLeftCell="P1" activePane="topRight" state="frozen"/>
      <selection pane="topRight" activeCell="A19" sqref="A19:XFD19"/>
    </sheetView>
  </sheetViews>
  <sheetFormatPr defaultColWidth="9.1796875" defaultRowHeight="14" x14ac:dyDescent="0.3"/>
  <cols>
    <col min="1" max="1" width="9.1796875" style="2"/>
    <col min="2" max="2" width="40" style="2" bestFit="1" customWidth="1"/>
    <col min="3" max="3" width="19.453125" style="8" customWidth="1"/>
    <col min="4" max="28" width="19.453125" style="2" customWidth="1"/>
    <col min="29" max="29" width="19.453125" style="11" customWidth="1"/>
    <col min="30" max="32" width="15.54296875" style="2" customWidth="1"/>
    <col min="33" max="33" width="16.54296875" style="2" bestFit="1" customWidth="1"/>
    <col min="34" max="16384" width="9.1796875" style="2"/>
  </cols>
  <sheetData>
    <row r="2" spans="2:33" ht="20" x14ac:dyDescent="0.4">
      <c r="B2" s="26" t="s">
        <v>18</v>
      </c>
    </row>
    <row r="3" spans="2:33" s="4" customFormat="1" x14ac:dyDescent="0.35">
      <c r="C3" s="27"/>
      <c r="D3" s="61">
        <v>2020</v>
      </c>
      <c r="E3" s="61">
        <v>2021</v>
      </c>
      <c r="F3" s="61">
        <v>2021</v>
      </c>
      <c r="G3" s="61">
        <v>2021</v>
      </c>
      <c r="H3" s="61">
        <v>2021</v>
      </c>
      <c r="I3" s="61">
        <v>2022</v>
      </c>
      <c r="J3" s="61">
        <v>2022</v>
      </c>
      <c r="K3" s="61">
        <v>2022</v>
      </c>
      <c r="L3" s="61">
        <v>2022</v>
      </c>
      <c r="M3" s="61">
        <v>2023</v>
      </c>
      <c r="N3" s="61">
        <v>2023</v>
      </c>
      <c r="O3" s="61">
        <v>2023</v>
      </c>
      <c r="P3" s="61">
        <v>2023</v>
      </c>
      <c r="Q3" s="61">
        <v>2024</v>
      </c>
      <c r="R3" s="61">
        <v>2024</v>
      </c>
      <c r="S3" s="61">
        <v>2024</v>
      </c>
      <c r="T3" s="61">
        <v>2024</v>
      </c>
      <c r="U3" s="61">
        <v>2025</v>
      </c>
      <c r="V3" s="61">
        <v>2025</v>
      </c>
      <c r="W3" s="61">
        <v>2025</v>
      </c>
      <c r="X3" s="61">
        <v>2025</v>
      </c>
      <c r="Y3" s="61">
        <v>2026</v>
      </c>
      <c r="Z3" s="61">
        <v>2026</v>
      </c>
      <c r="AA3" s="61">
        <v>2026</v>
      </c>
      <c r="AB3" s="61">
        <v>2026</v>
      </c>
      <c r="AC3" s="90" t="s">
        <v>1</v>
      </c>
    </row>
    <row r="4" spans="2:33" s="5" customFormat="1" ht="15" customHeight="1" x14ac:dyDescent="0.3">
      <c r="B4" s="28" t="s">
        <v>2</v>
      </c>
      <c r="C4" s="29" t="s">
        <v>3</v>
      </c>
      <c r="D4" s="30" t="s">
        <v>5</v>
      </c>
      <c r="E4" s="30" t="s">
        <v>6</v>
      </c>
      <c r="F4" s="30" t="s">
        <v>7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4</v>
      </c>
      <c r="L4" s="30" t="s">
        <v>5</v>
      </c>
      <c r="M4" s="30" t="s">
        <v>6</v>
      </c>
      <c r="N4" s="30" t="s">
        <v>7</v>
      </c>
      <c r="O4" s="30" t="s">
        <v>4</v>
      </c>
      <c r="P4" s="30" t="s">
        <v>5</v>
      </c>
      <c r="Q4" s="30" t="s">
        <v>6</v>
      </c>
      <c r="R4" s="30" t="s">
        <v>7</v>
      </c>
      <c r="S4" s="30" t="s">
        <v>4</v>
      </c>
      <c r="T4" s="30" t="s">
        <v>5</v>
      </c>
      <c r="U4" s="30" t="s">
        <v>6</v>
      </c>
      <c r="V4" s="30" t="s">
        <v>7</v>
      </c>
      <c r="W4" s="30" t="s">
        <v>4</v>
      </c>
      <c r="X4" s="30" t="s">
        <v>5</v>
      </c>
      <c r="Y4" s="30" t="s">
        <v>6</v>
      </c>
      <c r="Z4" s="30" t="s">
        <v>7</v>
      </c>
      <c r="AA4" s="30" t="s">
        <v>4</v>
      </c>
      <c r="AB4" s="30" t="s">
        <v>5</v>
      </c>
      <c r="AC4" s="89"/>
    </row>
    <row r="5" spans="2:33" s="5" customFormat="1" x14ac:dyDescent="0.3">
      <c r="B5" s="3" t="s">
        <v>19</v>
      </c>
      <c r="C5" s="3">
        <v>98451666.239999995</v>
      </c>
      <c r="D5" s="31">
        <v>0</v>
      </c>
      <c r="E5" s="31">
        <v>0</v>
      </c>
      <c r="F5" s="31">
        <v>161880.5</v>
      </c>
      <c r="G5" s="31">
        <v>263290.5</v>
      </c>
      <c r="H5" s="31">
        <v>688763.62</v>
      </c>
      <c r="I5" s="31">
        <v>524688.48</v>
      </c>
      <c r="J5" s="31">
        <v>750000</v>
      </c>
      <c r="K5" s="31">
        <v>2500000</v>
      </c>
      <c r="L5" s="31">
        <v>4678000</v>
      </c>
      <c r="M5" s="31">
        <v>7797000</v>
      </c>
      <c r="N5" s="31">
        <v>12475000</v>
      </c>
      <c r="O5" s="31">
        <v>9356000</v>
      </c>
      <c r="P5" s="31">
        <v>15594000</v>
      </c>
      <c r="Q5" s="31">
        <v>10916000</v>
      </c>
      <c r="R5" s="31">
        <v>7797000</v>
      </c>
      <c r="S5" s="31">
        <v>4678000</v>
      </c>
      <c r="T5" s="31">
        <v>4678000</v>
      </c>
      <c r="U5" s="31">
        <v>4678000</v>
      </c>
      <c r="V5" s="31">
        <v>3119000</v>
      </c>
      <c r="W5" s="31">
        <v>3119000</v>
      </c>
      <c r="X5" s="31">
        <v>1559000</v>
      </c>
      <c r="Y5" s="31">
        <v>1559000</v>
      </c>
      <c r="Z5" s="31">
        <v>1560043.1400000304</v>
      </c>
      <c r="AA5" s="31">
        <v>0</v>
      </c>
      <c r="AB5" s="31">
        <v>0</v>
      </c>
      <c r="AC5" s="32">
        <f>SUM(D5:AB5)</f>
        <v>98451666.240000024</v>
      </c>
      <c r="AE5" s="8"/>
    </row>
    <row r="6" spans="2:33" s="5" customFormat="1" x14ac:dyDescent="0.3">
      <c r="B6" s="3" t="s">
        <v>20</v>
      </c>
      <c r="C6" s="3">
        <v>120329814.72</v>
      </c>
      <c r="D6" s="31">
        <v>0</v>
      </c>
      <c r="E6" s="31">
        <v>0</v>
      </c>
      <c r="F6" s="31">
        <v>0</v>
      </c>
      <c r="G6" s="31">
        <v>0</v>
      </c>
      <c r="H6" s="31">
        <v>92125.15</v>
      </c>
      <c r="I6" s="31">
        <v>180913.64</v>
      </c>
      <c r="J6" s="31">
        <v>201961</v>
      </c>
      <c r="K6" s="31">
        <v>2500000</v>
      </c>
      <c r="L6" s="31">
        <v>2500000</v>
      </c>
      <c r="M6" s="31">
        <v>4000000</v>
      </c>
      <c r="N6" s="31">
        <v>5800000</v>
      </c>
      <c r="O6" s="31">
        <v>5800000</v>
      </c>
      <c r="P6" s="31">
        <v>9000000</v>
      </c>
      <c r="Q6" s="31">
        <v>12695000</v>
      </c>
      <c r="R6" s="31">
        <v>12695000</v>
      </c>
      <c r="S6" s="31">
        <v>12695000</v>
      </c>
      <c r="T6" s="31">
        <v>9000000</v>
      </c>
      <c r="U6" s="31">
        <v>9000000</v>
      </c>
      <c r="V6" s="31">
        <v>9000000</v>
      </c>
      <c r="W6" s="31">
        <v>9000000</v>
      </c>
      <c r="X6" s="31">
        <v>4500000</v>
      </c>
      <c r="Y6" s="31">
        <v>4500000</v>
      </c>
      <c r="Z6" s="31">
        <v>4500000</v>
      </c>
      <c r="AA6" s="31">
        <f>2500000+169814.93</f>
        <v>2669814.9300000002</v>
      </c>
      <c r="AB6" s="31">
        <v>0</v>
      </c>
      <c r="AC6" s="32">
        <f t="shared" ref="AC6:AC11" si="0">SUM(D6:AB6)</f>
        <v>120329814.72</v>
      </c>
      <c r="AE6" s="8"/>
    </row>
    <row r="7" spans="2:33" s="5" customFormat="1" x14ac:dyDescent="0.3">
      <c r="B7" s="3" t="s">
        <v>21</v>
      </c>
      <c r="C7" s="3">
        <v>152365674.23999998</v>
      </c>
      <c r="D7" s="31">
        <v>0</v>
      </c>
      <c r="E7" s="31">
        <v>0</v>
      </c>
      <c r="F7" s="31">
        <v>0</v>
      </c>
      <c r="G7" s="31">
        <v>0</v>
      </c>
      <c r="H7" s="33">
        <v>61066.8</v>
      </c>
      <c r="I7" s="33">
        <v>17131.8</v>
      </c>
      <c r="J7" s="31">
        <v>30457.495127999991</v>
      </c>
      <c r="K7" s="31">
        <v>30457.495127999991</v>
      </c>
      <c r="L7" s="31">
        <v>45686.242691999985</v>
      </c>
      <c r="M7" s="31">
        <v>45686.242691999985</v>
      </c>
      <c r="N7" s="31">
        <v>1370587.2807599995</v>
      </c>
      <c r="O7" s="31">
        <v>4568624.2691999981</v>
      </c>
      <c r="P7" s="31">
        <v>7614373.7819999978</v>
      </c>
      <c r="Q7" s="31">
        <v>15228747.563999996</v>
      </c>
      <c r="R7" s="31">
        <v>15228747.563999996</v>
      </c>
      <c r="S7" s="31">
        <v>15228747.563999996</v>
      </c>
      <c r="T7" s="31">
        <v>15228747.563999996</v>
      </c>
      <c r="U7" s="31">
        <v>15228747.563999996</v>
      </c>
      <c r="V7" s="31">
        <v>15228747.563999996</v>
      </c>
      <c r="W7" s="31">
        <v>15228747.563999996</v>
      </c>
      <c r="X7" s="31">
        <v>15228747.563999996</v>
      </c>
      <c r="Y7" s="31">
        <v>4568624.2691999981</v>
      </c>
      <c r="Z7" s="31">
        <v>4568624.2691999981</v>
      </c>
      <c r="AA7" s="31">
        <v>4568624.2691999981</v>
      </c>
      <c r="AB7" s="31">
        <v>3045749.5127999992</v>
      </c>
      <c r="AC7" s="32">
        <f t="shared" ref="AC7" si="1">SUM(D7:AB7)</f>
        <v>152365674.23999995</v>
      </c>
      <c r="AE7" s="8"/>
    </row>
    <row r="8" spans="2:33" s="5" customFormat="1" x14ac:dyDescent="0.3">
      <c r="B8" s="3" t="s">
        <v>22</v>
      </c>
      <c r="C8" s="3">
        <v>19534060.800000001</v>
      </c>
      <c r="D8" s="31">
        <v>0</v>
      </c>
      <c r="E8" s="31">
        <v>0</v>
      </c>
      <c r="F8" s="31">
        <v>0</v>
      </c>
      <c r="G8" s="31">
        <v>0</v>
      </c>
      <c r="H8" s="31">
        <v>61709.4</v>
      </c>
      <c r="I8" s="31">
        <v>15988.7</v>
      </c>
      <c r="J8" s="31">
        <f>194165+12832</f>
        <v>206997</v>
      </c>
      <c r="K8" s="31">
        <f>384545+12832</f>
        <v>397377</v>
      </c>
      <c r="L8" s="31">
        <f>770431+12832</f>
        <v>783263</v>
      </c>
      <c r="M8" s="31">
        <f t="shared" ref="M8:R8" si="2">1009635+12832</f>
        <v>1022467</v>
      </c>
      <c r="N8" s="31">
        <f t="shared" si="2"/>
        <v>1022467</v>
      </c>
      <c r="O8" s="31">
        <f t="shared" si="2"/>
        <v>1022467</v>
      </c>
      <c r="P8" s="31">
        <f t="shared" si="2"/>
        <v>1022467</v>
      </c>
      <c r="Q8" s="31">
        <f t="shared" si="2"/>
        <v>1022467</v>
      </c>
      <c r="R8" s="31">
        <f t="shared" si="2"/>
        <v>1022467</v>
      </c>
      <c r="S8" s="31">
        <f>1634725+12832</f>
        <v>1647557</v>
      </c>
      <c r="T8" s="31">
        <f>1634725+12832</f>
        <v>1647557</v>
      </c>
      <c r="U8" s="31">
        <f>1634725+12832</f>
        <v>1647557</v>
      </c>
      <c r="V8" s="31">
        <f>1634725+12832</f>
        <v>1647557</v>
      </c>
      <c r="W8" s="31">
        <f>1634725+12832</f>
        <v>1647557</v>
      </c>
      <c r="X8" s="31">
        <f>1009635+12832</f>
        <v>1022467</v>
      </c>
      <c r="Y8" s="31">
        <f>1009635+12832</f>
        <v>1022467</v>
      </c>
      <c r="Z8" s="31">
        <f>853362+12832</f>
        <v>866194</v>
      </c>
      <c r="AA8" s="31">
        <f>384545+12832</f>
        <v>397377</v>
      </c>
      <c r="AB8" s="31">
        <f>384542.8+3090.9</f>
        <v>387633.7</v>
      </c>
      <c r="AC8" s="32">
        <f t="shared" si="0"/>
        <v>19534060.800000001</v>
      </c>
      <c r="AE8" s="8"/>
    </row>
    <row r="9" spans="2:33" s="5" customFormat="1" x14ac:dyDescent="0.3">
      <c r="B9" s="3" t="s">
        <v>23</v>
      </c>
      <c r="C9" s="3">
        <v>41384160</v>
      </c>
      <c r="D9" s="31">
        <v>0</v>
      </c>
      <c r="E9" s="31">
        <v>0</v>
      </c>
      <c r="F9" s="31">
        <v>0</v>
      </c>
      <c r="G9" s="31">
        <v>0</v>
      </c>
      <c r="H9" s="31">
        <v>19155.599999999999</v>
      </c>
      <c r="I9" s="31">
        <v>5454</v>
      </c>
      <c r="J9" s="31">
        <v>25000</v>
      </c>
      <c r="K9" s="31">
        <v>50000</v>
      </c>
      <c r="L9" s="31">
        <v>75000</v>
      </c>
      <c r="M9" s="31">
        <v>1000000</v>
      </c>
      <c r="N9" s="31">
        <v>1500000</v>
      </c>
      <c r="O9" s="31">
        <v>2000000</v>
      </c>
      <c r="P9" s="31">
        <v>2500000</v>
      </c>
      <c r="Q9" s="31">
        <v>3000000</v>
      </c>
      <c r="R9" s="31">
        <v>3500000</v>
      </c>
      <c r="S9" s="31">
        <v>4000000</v>
      </c>
      <c r="T9" s="31">
        <v>4500000</v>
      </c>
      <c r="U9" s="31">
        <v>4000000</v>
      </c>
      <c r="V9" s="31">
        <v>3500000</v>
      </c>
      <c r="W9" s="31">
        <v>3000000</v>
      </c>
      <c r="X9" s="31">
        <v>3000000</v>
      </c>
      <c r="Y9" s="31">
        <v>2500000</v>
      </c>
      <c r="Z9" s="31">
        <f>1500000+209550.4</f>
        <v>1709550.4</v>
      </c>
      <c r="AA9" s="31">
        <v>1000000</v>
      </c>
      <c r="AB9" s="31">
        <v>500000</v>
      </c>
      <c r="AC9" s="32">
        <f t="shared" si="0"/>
        <v>41384160</v>
      </c>
      <c r="AE9" s="8"/>
    </row>
    <row r="10" spans="2:33" s="5" customFormat="1" x14ac:dyDescent="0.3">
      <c r="B10" s="3" t="s">
        <v>24</v>
      </c>
      <c r="C10" s="3">
        <v>31868568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1200000</v>
      </c>
      <c r="N10" s="31">
        <v>2400000</v>
      </c>
      <c r="O10" s="31">
        <v>2400000</v>
      </c>
      <c r="P10" s="31">
        <v>2400000</v>
      </c>
      <c r="Q10" s="31">
        <v>2800000</v>
      </c>
      <c r="R10" s="31">
        <v>2800000</v>
      </c>
      <c r="S10" s="31">
        <v>2800000</v>
      </c>
      <c r="T10" s="31">
        <v>2400000</v>
      </c>
      <c r="U10" s="31">
        <v>2400000</v>
      </c>
      <c r="V10" s="31">
        <v>2400000</v>
      </c>
      <c r="W10" s="31">
        <v>1800000</v>
      </c>
      <c r="X10" s="31">
        <v>1800000</v>
      </c>
      <c r="Y10" s="31">
        <v>1800000</v>
      </c>
      <c r="Z10" s="31">
        <v>1200000</v>
      </c>
      <c r="AA10" s="31">
        <f>600000+68568</f>
        <v>668568</v>
      </c>
      <c r="AB10" s="31">
        <v>600000</v>
      </c>
      <c r="AC10" s="32">
        <f t="shared" si="0"/>
        <v>31868568</v>
      </c>
      <c r="AE10" s="34"/>
    </row>
    <row r="11" spans="2:33" s="5" customFormat="1" x14ac:dyDescent="0.3">
      <c r="B11" s="3" t="s">
        <v>25</v>
      </c>
      <c r="C11" s="3">
        <v>24417576</v>
      </c>
      <c r="D11" s="31">
        <v>0</v>
      </c>
      <c r="E11" s="31">
        <v>0</v>
      </c>
      <c r="F11" s="31">
        <v>131498.75</v>
      </c>
      <c r="G11" s="31">
        <v>230747.75</v>
      </c>
      <c r="H11" s="31">
        <v>1027915.35</v>
      </c>
      <c r="I11" s="31">
        <v>173501.25</v>
      </c>
      <c r="J11" s="31">
        <v>0</v>
      </c>
      <c r="K11" s="31">
        <v>2000000</v>
      </c>
      <c r="L11" s="31">
        <v>2400000</v>
      </c>
      <c r="M11" s="31">
        <v>2400000</v>
      </c>
      <c r="N11" s="31">
        <v>2800000</v>
      </c>
      <c r="O11" s="31">
        <v>2800000</v>
      </c>
      <c r="P11" s="31">
        <v>3200000</v>
      </c>
      <c r="Q11" s="31">
        <v>3200000</v>
      </c>
      <c r="R11" s="31">
        <v>3200000</v>
      </c>
      <c r="S11" s="31">
        <v>853912.9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f t="shared" si="0"/>
        <v>24417576</v>
      </c>
      <c r="AE11" s="34"/>
    </row>
    <row r="12" spans="2:33" s="5" customFormat="1" x14ac:dyDescent="0.3">
      <c r="B12" s="35" t="s">
        <v>1</v>
      </c>
      <c r="C12" s="35">
        <f t="shared" ref="C12:AC12" si="3">SUM(C5:C11)</f>
        <v>488351519.99999994</v>
      </c>
      <c r="D12" s="36">
        <f t="shared" si="3"/>
        <v>0</v>
      </c>
      <c r="E12" s="36">
        <f t="shared" si="3"/>
        <v>0</v>
      </c>
      <c r="F12" s="36">
        <f t="shared" ref="F12:AB12" si="4">SUM(F5:F11)</f>
        <v>293379.25</v>
      </c>
      <c r="G12" s="36">
        <f t="shared" si="4"/>
        <v>494038.25</v>
      </c>
      <c r="H12" s="36">
        <f t="shared" si="4"/>
        <v>1950735.92</v>
      </c>
      <c r="I12" s="36">
        <f t="shared" si="4"/>
        <v>917677.87</v>
      </c>
      <c r="J12" s="36">
        <f t="shared" si="4"/>
        <v>1214415.4951280002</v>
      </c>
      <c r="K12" s="36">
        <f t="shared" si="4"/>
        <v>7477834.4951280002</v>
      </c>
      <c r="L12" s="36">
        <f t="shared" si="4"/>
        <v>10481949.242692001</v>
      </c>
      <c r="M12" s="36">
        <f t="shared" si="4"/>
        <v>17465153.242692001</v>
      </c>
      <c r="N12" s="36">
        <f t="shared" si="4"/>
        <v>27368054.280759998</v>
      </c>
      <c r="O12" s="36">
        <f t="shared" si="4"/>
        <v>27947091.269199997</v>
      </c>
      <c r="P12" s="36">
        <f t="shared" si="4"/>
        <v>41330840.781999998</v>
      </c>
      <c r="Q12" s="36">
        <f t="shared" si="4"/>
        <v>48862214.563999996</v>
      </c>
      <c r="R12" s="36">
        <f t="shared" si="4"/>
        <v>46243214.563999996</v>
      </c>
      <c r="S12" s="36">
        <f t="shared" si="4"/>
        <v>41903217.463999994</v>
      </c>
      <c r="T12" s="36">
        <f t="shared" si="4"/>
        <v>37454304.563999996</v>
      </c>
      <c r="U12" s="36">
        <f t="shared" si="4"/>
        <v>36954304.563999996</v>
      </c>
      <c r="V12" s="36">
        <f t="shared" si="4"/>
        <v>34895304.563999996</v>
      </c>
      <c r="W12" s="36">
        <f t="shared" si="4"/>
        <v>33795304.563999996</v>
      </c>
      <c r="X12" s="36">
        <f t="shared" si="4"/>
        <v>27110214.563999996</v>
      </c>
      <c r="Y12" s="36">
        <f t="shared" si="4"/>
        <v>15950091.269199997</v>
      </c>
      <c r="Z12" s="36">
        <f t="shared" si="4"/>
        <v>14404411.809200028</v>
      </c>
      <c r="AA12" s="36">
        <f t="shared" si="4"/>
        <v>9304384.1991999988</v>
      </c>
      <c r="AB12" s="36">
        <f t="shared" si="4"/>
        <v>4533383.2127999999</v>
      </c>
      <c r="AC12" s="36">
        <f t="shared" si="3"/>
        <v>488351520</v>
      </c>
      <c r="AE12" s="8"/>
    </row>
    <row r="13" spans="2:33" x14ac:dyDescent="0.3">
      <c r="N13" s="2">
        <v>2</v>
      </c>
      <c r="AE13" s="8"/>
      <c r="AG13" s="5"/>
    </row>
    <row r="14" spans="2:33" ht="20" x14ac:dyDescent="0.4">
      <c r="B14" s="26" t="s">
        <v>26</v>
      </c>
      <c r="AE14" s="8"/>
    </row>
    <row r="15" spans="2:33" s="4" customFormat="1" x14ac:dyDescent="0.3">
      <c r="C15" s="27"/>
      <c r="D15" s="61">
        <v>2020</v>
      </c>
      <c r="E15" s="61">
        <v>2021</v>
      </c>
      <c r="F15" s="61"/>
      <c r="G15" s="61"/>
      <c r="H15" s="61"/>
      <c r="I15" s="61">
        <v>2022</v>
      </c>
      <c r="J15" s="61"/>
      <c r="K15" s="61"/>
      <c r="L15" s="61"/>
      <c r="M15" s="61">
        <v>2023</v>
      </c>
      <c r="N15" s="61"/>
      <c r="O15" s="61"/>
      <c r="P15" s="61"/>
      <c r="Q15" s="61">
        <v>2024</v>
      </c>
      <c r="R15" s="61"/>
      <c r="S15" s="61"/>
      <c r="T15" s="61"/>
      <c r="U15" s="61">
        <v>2025</v>
      </c>
      <c r="V15" s="61"/>
      <c r="W15" s="61"/>
      <c r="X15" s="61"/>
      <c r="Y15" s="61">
        <v>2026</v>
      </c>
      <c r="Z15" s="61"/>
      <c r="AA15" s="61"/>
      <c r="AB15" s="61"/>
      <c r="AC15" s="90" t="s">
        <v>1</v>
      </c>
      <c r="AE15" s="88"/>
    </row>
    <row r="16" spans="2:33" s="5" customFormat="1" ht="15" customHeight="1" x14ac:dyDescent="0.3">
      <c r="B16" s="28" t="s">
        <v>2</v>
      </c>
      <c r="C16" s="29" t="s">
        <v>3</v>
      </c>
      <c r="D16" s="30" t="s">
        <v>5</v>
      </c>
      <c r="E16" s="30" t="s">
        <v>6</v>
      </c>
      <c r="F16" s="37" t="s">
        <v>7</v>
      </c>
      <c r="G16" s="37" t="s">
        <v>4</v>
      </c>
      <c r="H16" s="37" t="s">
        <v>5</v>
      </c>
      <c r="I16" s="37" t="s">
        <v>6</v>
      </c>
      <c r="J16" s="37" t="s">
        <v>7</v>
      </c>
      <c r="K16" s="37" t="s">
        <v>4</v>
      </c>
      <c r="L16" s="37" t="s">
        <v>5</v>
      </c>
      <c r="M16" s="37" t="s">
        <v>6</v>
      </c>
      <c r="N16" s="37" t="s">
        <v>7</v>
      </c>
      <c r="O16" s="37" t="s">
        <v>4</v>
      </c>
      <c r="P16" s="37" t="s">
        <v>5</v>
      </c>
      <c r="Q16" s="37" t="s">
        <v>6</v>
      </c>
      <c r="R16" s="37" t="s">
        <v>7</v>
      </c>
      <c r="S16" s="37" t="s">
        <v>4</v>
      </c>
      <c r="T16" s="37" t="s">
        <v>5</v>
      </c>
      <c r="U16" s="37" t="s">
        <v>6</v>
      </c>
      <c r="V16" s="37" t="s">
        <v>7</v>
      </c>
      <c r="W16" s="37" t="s">
        <v>4</v>
      </c>
      <c r="X16" s="37" t="s">
        <v>5</v>
      </c>
      <c r="Y16" s="37" t="s">
        <v>6</v>
      </c>
      <c r="Z16" s="37" t="s">
        <v>7</v>
      </c>
      <c r="AA16" s="37" t="s">
        <v>4</v>
      </c>
      <c r="AB16" s="37" t="s">
        <v>5</v>
      </c>
      <c r="AC16" s="89"/>
      <c r="AE16" s="8"/>
    </row>
    <row r="17" spans="2:31" s="5" customFormat="1" x14ac:dyDescent="0.3">
      <c r="B17" s="3" t="s">
        <v>19</v>
      </c>
      <c r="C17" s="3">
        <v>106655971.76000001</v>
      </c>
      <c r="D17" s="3">
        <v>0</v>
      </c>
      <c r="E17" s="3">
        <v>0</v>
      </c>
      <c r="F17" s="3">
        <v>0</v>
      </c>
      <c r="G17" s="3">
        <v>441908.25</v>
      </c>
      <c r="H17" s="3">
        <v>746160.63</v>
      </c>
      <c r="I17" s="3">
        <v>568412.52</v>
      </c>
      <c r="J17" s="3">
        <v>750000</v>
      </c>
      <c r="K17" s="3">
        <v>2500000</v>
      </c>
      <c r="L17" s="3">
        <v>5130000</v>
      </c>
      <c r="M17" s="3">
        <v>8540000</v>
      </c>
      <c r="N17" s="3">
        <v>13027500</v>
      </c>
      <c r="O17" s="3">
        <v>13027500</v>
      </c>
      <c r="P17" s="3">
        <v>13027500</v>
      </c>
      <c r="Q17" s="3">
        <v>13027500</v>
      </c>
      <c r="R17" s="3">
        <v>8540000</v>
      </c>
      <c r="S17" s="3">
        <v>5130000</v>
      </c>
      <c r="T17" s="3">
        <v>5130000</v>
      </c>
      <c r="U17" s="3">
        <v>4589490.3599999994</v>
      </c>
      <c r="V17" s="3">
        <v>3420000</v>
      </c>
      <c r="W17" s="3">
        <v>3420000</v>
      </c>
      <c r="X17" s="3">
        <f>1710000+510000+250000</f>
        <v>2470000</v>
      </c>
      <c r="Y17" s="3">
        <f>1710000+250000</f>
        <v>1960000</v>
      </c>
      <c r="Z17" s="3">
        <f>1710000-500000</f>
        <v>1210000</v>
      </c>
      <c r="AA17" s="3">
        <v>0</v>
      </c>
      <c r="AB17" s="3">
        <v>0</v>
      </c>
      <c r="AC17" s="38">
        <f>SUM(D17:AB17)</f>
        <v>106655971.76000001</v>
      </c>
      <c r="AE17" s="8"/>
    </row>
    <row r="18" spans="2:31" s="5" customFormat="1" x14ac:dyDescent="0.3">
      <c r="B18" s="3" t="s">
        <v>20</v>
      </c>
      <c r="C18" s="3">
        <v>130357299.28</v>
      </c>
      <c r="D18" s="3">
        <v>0</v>
      </c>
      <c r="E18" s="3">
        <v>0</v>
      </c>
      <c r="F18" s="3">
        <v>0</v>
      </c>
      <c r="G18" s="3">
        <v>0</v>
      </c>
      <c r="H18" s="3">
        <v>46910.5</v>
      </c>
      <c r="I18" s="3">
        <v>20426.900000000001</v>
      </c>
      <c r="J18" s="3">
        <v>450000</v>
      </c>
      <c r="K18" s="3">
        <v>450000</v>
      </c>
      <c r="L18" s="3">
        <v>4100000</v>
      </c>
      <c r="M18" s="3">
        <v>8341588</v>
      </c>
      <c r="N18" s="3">
        <v>11952259.5</v>
      </c>
      <c r="O18" s="3">
        <v>16778887</v>
      </c>
      <c r="P18" s="3">
        <v>19790356.329999998</v>
      </c>
      <c r="Q18" s="3">
        <v>17110126.710000001</v>
      </c>
      <c r="R18" s="3">
        <v>10468519.33</v>
      </c>
      <c r="S18" s="3">
        <v>9393937.1699999999</v>
      </c>
      <c r="T18" s="3">
        <v>9393937.1699999999</v>
      </c>
      <c r="U18" s="3">
        <v>8666413</v>
      </c>
      <c r="V18" s="3">
        <v>8666413</v>
      </c>
      <c r="W18" s="3">
        <f>6677271-1949746.33</f>
        <v>4727524.67</v>
      </c>
      <c r="X18" s="3">
        <f t="shared" ref="X18:AA18" si="5">X25*$AD$19</f>
        <v>0</v>
      </c>
      <c r="Y18" s="3">
        <f t="shared" si="5"/>
        <v>0</v>
      </c>
      <c r="Z18" s="3">
        <f t="shared" si="5"/>
        <v>0</v>
      </c>
      <c r="AA18" s="3">
        <f t="shared" si="5"/>
        <v>0</v>
      </c>
      <c r="AB18" s="3">
        <v>0</v>
      </c>
      <c r="AC18" s="38">
        <f t="shared" ref="AC18:AC23" si="6">SUM(D18:AB18)</f>
        <v>130357299.28</v>
      </c>
      <c r="AE18" s="8"/>
    </row>
    <row r="19" spans="2:31" s="5" customFormat="1" x14ac:dyDescent="0.3">
      <c r="B19" s="3" t="s">
        <v>21</v>
      </c>
      <c r="C19" s="3">
        <v>165062813.76000002</v>
      </c>
      <c r="D19" s="3">
        <v>0</v>
      </c>
      <c r="E19" s="3">
        <v>0</v>
      </c>
      <c r="F19" s="3">
        <v>0</v>
      </c>
      <c r="G19" s="3">
        <v>0</v>
      </c>
      <c r="H19" s="39">
        <v>66155.7</v>
      </c>
      <c r="I19" s="39">
        <v>18559.45</v>
      </c>
      <c r="J19" s="3">
        <v>32995.61972200001</v>
      </c>
      <c r="K19" s="3">
        <v>32995.61972200001</v>
      </c>
      <c r="L19" s="3">
        <v>49493.429583000012</v>
      </c>
      <c r="M19" s="3">
        <v>49493.429583000012</v>
      </c>
      <c r="N19" s="3">
        <v>1484802.8874900003</v>
      </c>
      <c r="O19" s="3">
        <v>4949342.958300001</v>
      </c>
      <c r="P19" s="3">
        <v>8248904.9305000026</v>
      </c>
      <c r="Q19" s="3">
        <v>16497809.861000005</v>
      </c>
      <c r="R19" s="3">
        <v>16497809.861000005</v>
      </c>
      <c r="S19" s="3">
        <v>16497809.861000005</v>
      </c>
      <c r="T19" s="3">
        <v>16497809.861000005</v>
      </c>
      <c r="U19" s="3">
        <v>16497809.861000005</v>
      </c>
      <c r="V19" s="3">
        <v>16497809.861000005</v>
      </c>
      <c r="W19" s="3">
        <v>16497809.861000005</v>
      </c>
      <c r="X19" s="3">
        <v>16497809.861000005</v>
      </c>
      <c r="Y19" s="3">
        <v>4949342.958300001</v>
      </c>
      <c r="Z19" s="3">
        <v>4949342.958300001</v>
      </c>
      <c r="AA19" s="3">
        <v>4949342.958300001</v>
      </c>
      <c r="AB19" s="3">
        <v>3299561.9722000011</v>
      </c>
      <c r="AC19" s="38">
        <f t="shared" si="6"/>
        <v>165062813.76000002</v>
      </c>
      <c r="AE19" s="8"/>
    </row>
    <row r="20" spans="2:31" s="5" customFormat="1" x14ac:dyDescent="0.3">
      <c r="B20" s="3" t="s">
        <v>22</v>
      </c>
      <c r="C20" s="3">
        <v>21161899.199999999</v>
      </c>
      <c r="D20" s="3">
        <v>0</v>
      </c>
      <c r="E20" s="40">
        <v>0</v>
      </c>
      <c r="F20" s="3">
        <v>0</v>
      </c>
      <c r="G20" s="3">
        <v>0</v>
      </c>
      <c r="H20" s="3">
        <v>66851.850000000006</v>
      </c>
      <c r="I20" s="3">
        <v>17321.2</v>
      </c>
      <c r="J20" s="3">
        <f>210345+12832</f>
        <v>223177</v>
      </c>
      <c r="K20" s="3">
        <f>416590+12832</f>
        <v>429422</v>
      </c>
      <c r="L20" s="3">
        <f>834633+12832</f>
        <v>847465</v>
      </c>
      <c r="M20" s="3">
        <f t="shared" ref="M20:R20" si="7">1093771+12832</f>
        <v>1106603</v>
      </c>
      <c r="N20" s="3">
        <f t="shared" si="7"/>
        <v>1106603</v>
      </c>
      <c r="O20" s="3">
        <f t="shared" si="7"/>
        <v>1106603</v>
      </c>
      <c r="P20" s="3">
        <f t="shared" si="7"/>
        <v>1106603</v>
      </c>
      <c r="Q20" s="3">
        <f t="shared" si="7"/>
        <v>1106603</v>
      </c>
      <c r="R20" s="3">
        <f t="shared" si="7"/>
        <v>1106603</v>
      </c>
      <c r="S20" s="3">
        <f>1770952+12832</f>
        <v>1783784</v>
      </c>
      <c r="T20" s="3">
        <f>1770952+12832</f>
        <v>1783784</v>
      </c>
      <c r="U20" s="3">
        <f>1770952+12832</f>
        <v>1783784</v>
      </c>
      <c r="V20" s="3">
        <f>1770952+12832</f>
        <v>1783784</v>
      </c>
      <c r="W20" s="3">
        <f>1770952+12832</f>
        <v>1783784</v>
      </c>
      <c r="X20" s="3">
        <f>1093771+12832</f>
        <v>1106603</v>
      </c>
      <c r="Y20" s="3">
        <f>1093771+12832</f>
        <v>1106603</v>
      </c>
      <c r="Z20" s="3">
        <f>924476+12832</f>
        <v>937308</v>
      </c>
      <c r="AA20" s="3">
        <v>434405</v>
      </c>
      <c r="AB20" s="3">
        <f>434405-199.85</f>
        <v>434205.15</v>
      </c>
      <c r="AC20" s="38">
        <f t="shared" si="6"/>
        <v>21161899.199999999</v>
      </c>
      <c r="AE20" s="8"/>
    </row>
    <row r="21" spans="2:31" s="5" customFormat="1" x14ac:dyDescent="0.3">
      <c r="B21" s="3" t="s">
        <v>23</v>
      </c>
      <c r="C21" s="3">
        <v>44832840</v>
      </c>
      <c r="D21" s="3">
        <v>0</v>
      </c>
      <c r="E21" s="40">
        <v>0</v>
      </c>
      <c r="F21" s="3">
        <v>0</v>
      </c>
      <c r="G21" s="3">
        <v>0</v>
      </c>
      <c r="H21" s="3">
        <v>20751.900000000001</v>
      </c>
      <c r="I21" s="3">
        <v>5908.6</v>
      </c>
      <c r="J21" s="31">
        <v>25000</v>
      </c>
      <c r="K21" s="31">
        <v>50000</v>
      </c>
      <c r="L21" s="31">
        <v>75000</v>
      </c>
      <c r="M21" s="31">
        <v>1000000</v>
      </c>
      <c r="N21" s="31">
        <v>1750000</v>
      </c>
      <c r="O21" s="31">
        <v>2250000</v>
      </c>
      <c r="P21" s="31">
        <v>2750000</v>
      </c>
      <c r="Q21" s="31">
        <v>3000000</v>
      </c>
      <c r="R21" s="31">
        <v>3500000</v>
      </c>
      <c r="S21" s="31">
        <v>4000000</v>
      </c>
      <c r="T21" s="31">
        <v>4500000</v>
      </c>
      <c r="U21" s="31">
        <v>5000000</v>
      </c>
      <c r="V21" s="31">
        <v>4000000</v>
      </c>
      <c r="W21" s="31">
        <v>3500000</v>
      </c>
      <c r="X21" s="31">
        <v>3000000</v>
      </c>
      <c r="Y21" s="31">
        <v>2500000</v>
      </c>
      <c r="Z21" s="31">
        <v>2000000</v>
      </c>
      <c r="AA21" s="31">
        <v>1250000</v>
      </c>
      <c r="AB21" s="31">
        <f>500000+156179.5</f>
        <v>656179.5</v>
      </c>
      <c r="AC21" s="7">
        <f t="shared" si="6"/>
        <v>44832840</v>
      </c>
      <c r="AE21" s="8"/>
    </row>
    <row r="22" spans="2:31" s="5" customFormat="1" x14ac:dyDescent="0.3">
      <c r="B22" s="3" t="s">
        <v>24</v>
      </c>
      <c r="C22" s="3">
        <v>34524282</v>
      </c>
      <c r="D22" s="3">
        <v>0</v>
      </c>
      <c r="E22" s="40">
        <v>0</v>
      </c>
      <c r="F22" s="3">
        <v>0</v>
      </c>
      <c r="G22" s="3">
        <v>0</v>
      </c>
      <c r="H22" s="3">
        <v>0</v>
      </c>
      <c r="I22" s="3">
        <v>0</v>
      </c>
      <c r="J22" s="31">
        <v>0</v>
      </c>
      <c r="K22" s="31">
        <v>0</v>
      </c>
      <c r="L22" s="31">
        <v>0</v>
      </c>
      <c r="M22" s="31">
        <v>1400000</v>
      </c>
      <c r="N22" s="31">
        <v>2600000</v>
      </c>
      <c r="O22" s="31">
        <v>2600000</v>
      </c>
      <c r="P22" s="31">
        <v>2600000</v>
      </c>
      <c r="Q22" s="31">
        <v>3000000</v>
      </c>
      <c r="R22" s="31">
        <v>3000000</v>
      </c>
      <c r="S22" s="31">
        <v>3000000</v>
      </c>
      <c r="T22" s="31">
        <v>2600000</v>
      </c>
      <c r="U22" s="31">
        <v>2600000</v>
      </c>
      <c r="V22" s="31">
        <v>2600000</v>
      </c>
      <c r="W22" s="31">
        <v>1800000</v>
      </c>
      <c r="X22" s="31">
        <v>1800000</v>
      </c>
      <c r="Y22" s="31">
        <v>1800000</v>
      </c>
      <c r="Z22" s="31">
        <v>1600000</v>
      </c>
      <c r="AA22" s="31">
        <v>800000</v>
      </c>
      <c r="AB22" s="31">
        <f>800000-75718</f>
        <v>724282</v>
      </c>
      <c r="AC22" s="7">
        <f t="shared" si="6"/>
        <v>34524282</v>
      </c>
      <c r="AE22" s="34"/>
    </row>
    <row r="23" spans="2:31" s="5" customFormat="1" x14ac:dyDescent="0.3">
      <c r="B23" s="3" t="s">
        <v>25</v>
      </c>
      <c r="C23" s="3">
        <v>26452374</v>
      </c>
      <c r="D23" s="3">
        <v>0</v>
      </c>
      <c r="E23" s="40">
        <v>0</v>
      </c>
      <c r="F23" s="3">
        <v>0</v>
      </c>
      <c r="G23" s="3">
        <v>341617.55</v>
      </c>
      <c r="H23" s="3">
        <v>0</v>
      </c>
      <c r="I23" s="3">
        <v>178587.75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2300000</v>
      </c>
      <c r="T23" s="3">
        <v>3200000</v>
      </c>
      <c r="U23" s="3">
        <v>3200000</v>
      </c>
      <c r="V23" s="3">
        <v>2800000</v>
      </c>
      <c r="W23" s="3">
        <v>2800000</v>
      </c>
      <c r="X23" s="3">
        <v>2800000</v>
      </c>
      <c r="Y23" s="3">
        <v>2800000</v>
      </c>
      <c r="Z23" s="3">
        <v>2400000</v>
      </c>
      <c r="AA23" s="3">
        <v>2000000</v>
      </c>
      <c r="AB23" s="3">
        <f>2000000-367831.3</f>
        <v>1632168.7</v>
      </c>
      <c r="AC23" s="7">
        <f t="shared" si="6"/>
        <v>26452374</v>
      </c>
      <c r="AE23" s="34"/>
    </row>
    <row r="24" spans="2:31" s="5" customFormat="1" x14ac:dyDescent="0.3">
      <c r="B24" s="35" t="s">
        <v>1</v>
      </c>
      <c r="C24" s="35">
        <f t="shared" ref="C24" si="8">SUM(C17:C23)</f>
        <v>529047480.00000006</v>
      </c>
      <c r="D24" s="35">
        <f>SUM(D17:D23)</f>
        <v>0</v>
      </c>
      <c r="E24" s="35">
        <f t="shared" ref="E24:AC24" si="9">SUM(E17:E23)</f>
        <v>0</v>
      </c>
      <c r="F24" s="35">
        <f t="shared" si="9"/>
        <v>0</v>
      </c>
      <c r="G24" s="35">
        <f t="shared" si="9"/>
        <v>783525.8</v>
      </c>
      <c r="H24" s="35">
        <f t="shared" si="9"/>
        <v>946830.58</v>
      </c>
      <c r="I24" s="35">
        <f t="shared" si="9"/>
        <v>809216.41999999993</v>
      </c>
      <c r="J24" s="35">
        <f t="shared" si="9"/>
        <v>1481172.6197220001</v>
      </c>
      <c r="K24" s="35">
        <f t="shared" si="9"/>
        <v>3462417.6197219999</v>
      </c>
      <c r="L24" s="35">
        <f t="shared" si="9"/>
        <v>10201958.429583</v>
      </c>
      <c r="M24" s="35">
        <f t="shared" si="9"/>
        <v>20437684.429582998</v>
      </c>
      <c r="N24" s="35">
        <f t="shared" si="9"/>
        <v>31921165.387490001</v>
      </c>
      <c r="O24" s="35">
        <f t="shared" si="9"/>
        <v>40712332.958300002</v>
      </c>
      <c r="P24" s="35">
        <f t="shared" si="9"/>
        <v>47523364.260499999</v>
      </c>
      <c r="Q24" s="35">
        <f t="shared" si="9"/>
        <v>53742039.57100001</v>
      </c>
      <c r="R24" s="35">
        <f t="shared" si="9"/>
        <v>43112932.191</v>
      </c>
      <c r="S24" s="35">
        <f t="shared" si="9"/>
        <v>42105531.031000003</v>
      </c>
      <c r="T24" s="35">
        <f t="shared" si="9"/>
        <v>43105531.031000003</v>
      </c>
      <c r="U24" s="35">
        <f t="shared" si="9"/>
        <v>42337497.221000001</v>
      </c>
      <c r="V24" s="35">
        <f t="shared" si="9"/>
        <v>39768006.861000001</v>
      </c>
      <c r="W24" s="35">
        <f t="shared" si="9"/>
        <v>34529118.531000003</v>
      </c>
      <c r="X24" s="35">
        <f t="shared" si="9"/>
        <v>27674412.861000005</v>
      </c>
      <c r="Y24" s="35">
        <f t="shared" si="9"/>
        <v>15115945.958300002</v>
      </c>
      <c r="Z24" s="35">
        <f t="shared" si="9"/>
        <v>13096650.958300002</v>
      </c>
      <c r="AA24" s="35">
        <f t="shared" si="9"/>
        <v>9433747.9583000019</v>
      </c>
      <c r="AB24" s="35">
        <f t="shared" si="9"/>
        <v>6746397.3222000012</v>
      </c>
      <c r="AC24" s="35">
        <f t="shared" si="9"/>
        <v>529047480.00000006</v>
      </c>
      <c r="AE24" s="8"/>
    </row>
    <row r="28" spans="2:31" x14ac:dyDescent="0.3">
      <c r="AC28" s="41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A406A-E316-47FC-8FAE-E437B287575D}">
  <sheetPr>
    <tabColor theme="8"/>
  </sheetPr>
  <dimension ref="B2:AE21"/>
  <sheetViews>
    <sheetView tabSelected="1" zoomScaleNormal="100" workbookViewId="0">
      <pane xSplit="3" topLeftCell="D1" activePane="topRight" state="frozen"/>
      <selection pane="topRight" activeCell="G21" sqref="G21"/>
    </sheetView>
  </sheetViews>
  <sheetFormatPr defaultColWidth="9.1796875" defaultRowHeight="14" x14ac:dyDescent="0.3"/>
  <cols>
    <col min="1" max="1" width="9.1796875" style="2"/>
    <col min="2" max="2" width="40" style="2" bestFit="1" customWidth="1"/>
    <col min="3" max="3" width="32.1796875" style="2" bestFit="1" customWidth="1"/>
    <col min="4" max="28" width="15.54296875" style="18" customWidth="1"/>
    <col min="29" max="29" width="15.54296875" style="11" customWidth="1"/>
    <col min="30" max="35" width="15.54296875" style="2" customWidth="1"/>
    <col min="36" max="36" width="16.54296875" style="2" bestFit="1" customWidth="1"/>
    <col min="37" max="16384" width="9.1796875" style="2"/>
  </cols>
  <sheetData>
    <row r="2" spans="2:31" ht="20" x14ac:dyDescent="0.4">
      <c r="B2" s="26" t="s">
        <v>27</v>
      </c>
    </row>
    <row r="3" spans="2:31" s="4" customFormat="1" x14ac:dyDescent="0.35">
      <c r="D3" s="81">
        <v>2020</v>
      </c>
      <c r="E3" s="81">
        <v>2021</v>
      </c>
      <c r="F3" s="81">
        <v>2021</v>
      </c>
      <c r="G3" s="81">
        <v>2021</v>
      </c>
      <c r="H3" s="81">
        <v>2021</v>
      </c>
      <c r="I3" s="81">
        <v>2022</v>
      </c>
      <c r="J3" s="81">
        <v>2022</v>
      </c>
      <c r="K3" s="81">
        <v>2022</v>
      </c>
      <c r="L3" s="81">
        <v>2022</v>
      </c>
      <c r="M3" s="81">
        <v>2023</v>
      </c>
      <c r="N3" s="81">
        <v>2023</v>
      </c>
      <c r="O3" s="81">
        <v>2023</v>
      </c>
      <c r="P3" s="81">
        <v>2023</v>
      </c>
      <c r="Q3" s="81">
        <v>2024</v>
      </c>
      <c r="R3" s="81">
        <v>2024</v>
      </c>
      <c r="S3" s="81">
        <v>2024</v>
      </c>
      <c r="T3" s="81">
        <v>2024</v>
      </c>
      <c r="U3" s="81">
        <v>2025</v>
      </c>
      <c r="V3" s="81">
        <v>2025</v>
      </c>
      <c r="W3" s="81">
        <v>2025</v>
      </c>
      <c r="X3" s="81">
        <v>2025</v>
      </c>
      <c r="Y3" s="81">
        <v>2026</v>
      </c>
      <c r="Z3" s="81">
        <v>2026</v>
      </c>
      <c r="AA3" s="81">
        <v>2026</v>
      </c>
      <c r="AB3" s="81">
        <v>2026</v>
      </c>
      <c r="AC3" s="90" t="s">
        <v>1</v>
      </c>
    </row>
    <row r="4" spans="2:31" s="5" customFormat="1" ht="15" customHeight="1" x14ac:dyDescent="0.3">
      <c r="B4" s="28" t="s">
        <v>2</v>
      </c>
      <c r="C4" s="28" t="s">
        <v>14</v>
      </c>
      <c r="D4" s="42" t="s">
        <v>5</v>
      </c>
      <c r="E4" s="42" t="s">
        <v>6</v>
      </c>
      <c r="F4" s="42" t="s">
        <v>7</v>
      </c>
      <c r="G4" s="42" t="s">
        <v>4</v>
      </c>
      <c r="H4" s="42" t="s">
        <v>5</v>
      </c>
      <c r="I4" s="42" t="s">
        <v>6</v>
      </c>
      <c r="J4" s="42" t="s">
        <v>7</v>
      </c>
      <c r="K4" s="42" t="s">
        <v>4</v>
      </c>
      <c r="L4" s="42" t="s">
        <v>5</v>
      </c>
      <c r="M4" s="42" t="s">
        <v>6</v>
      </c>
      <c r="N4" s="42" t="s">
        <v>7</v>
      </c>
      <c r="O4" s="42" t="s">
        <v>4</v>
      </c>
      <c r="P4" s="42" t="s">
        <v>5</v>
      </c>
      <c r="Q4" s="42" t="s">
        <v>6</v>
      </c>
      <c r="R4" s="42" t="s">
        <v>7</v>
      </c>
      <c r="S4" s="42" t="s">
        <v>4</v>
      </c>
      <c r="T4" s="42" t="s">
        <v>5</v>
      </c>
      <c r="U4" s="42" t="s">
        <v>6</v>
      </c>
      <c r="V4" s="42" t="s">
        <v>7</v>
      </c>
      <c r="W4" s="42" t="s">
        <v>4</v>
      </c>
      <c r="X4" s="42" t="s">
        <v>5</v>
      </c>
      <c r="Y4" s="42" t="s">
        <v>6</v>
      </c>
      <c r="Z4" s="42" t="s">
        <v>7</v>
      </c>
      <c r="AA4" s="42" t="s">
        <v>4</v>
      </c>
      <c r="AB4" s="42" t="s">
        <v>5</v>
      </c>
      <c r="AC4" s="89"/>
    </row>
    <row r="5" spans="2:31" s="5" customFormat="1" ht="14.5" customHeight="1" x14ac:dyDescent="0.3">
      <c r="B5" s="3" t="s">
        <v>45</v>
      </c>
      <c r="C5" s="3" t="s">
        <v>46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1</v>
      </c>
      <c r="O5" s="19">
        <v>1</v>
      </c>
      <c r="P5" s="19">
        <v>1</v>
      </c>
      <c r="Q5" s="19">
        <v>0</v>
      </c>
      <c r="R5" s="19">
        <v>1</v>
      </c>
      <c r="S5" s="19">
        <v>1</v>
      </c>
      <c r="T5" s="19">
        <v>1</v>
      </c>
      <c r="U5" s="19">
        <v>0</v>
      </c>
      <c r="V5" s="19">
        <v>1</v>
      </c>
      <c r="W5" s="19">
        <v>1</v>
      </c>
      <c r="X5" s="19">
        <v>1</v>
      </c>
      <c r="Y5" s="19">
        <v>0</v>
      </c>
      <c r="Z5" s="19">
        <v>1</v>
      </c>
      <c r="AA5" s="19">
        <v>1</v>
      </c>
      <c r="AB5" s="19">
        <v>1</v>
      </c>
      <c r="AC5" s="43">
        <f>SUM(D5:AB5)</f>
        <v>12</v>
      </c>
    </row>
    <row r="6" spans="2:31" s="5" customFormat="1" ht="14.5" customHeight="1" x14ac:dyDescent="0.3">
      <c r="B6" s="3" t="s">
        <v>29</v>
      </c>
      <c r="C6" s="3" t="s">
        <v>16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1</v>
      </c>
      <c r="L6" s="19">
        <v>14</v>
      </c>
      <c r="M6" s="19">
        <v>20</v>
      </c>
      <c r="N6" s="19">
        <v>35</v>
      </c>
      <c r="O6" s="19">
        <v>45</v>
      </c>
      <c r="P6" s="19">
        <v>42</v>
      </c>
      <c r="Q6" s="19">
        <v>36</v>
      </c>
      <c r="R6" s="19">
        <v>30</v>
      </c>
      <c r="S6" s="19">
        <v>25</v>
      </c>
      <c r="T6" s="19">
        <v>25</v>
      </c>
      <c r="U6" s="19">
        <v>25</v>
      </c>
      <c r="V6" s="19">
        <v>20</v>
      </c>
      <c r="W6" s="19">
        <v>20</v>
      </c>
      <c r="X6" s="19">
        <v>15</v>
      </c>
      <c r="Y6" s="19">
        <v>15</v>
      </c>
      <c r="Z6" s="19">
        <v>6</v>
      </c>
      <c r="AA6" s="19">
        <v>6</v>
      </c>
      <c r="AB6" s="19">
        <v>0</v>
      </c>
      <c r="AC6" s="43">
        <f t="shared" ref="AC6:AC9" si="0">SUM(D6:AB6)</f>
        <v>380</v>
      </c>
    </row>
    <row r="7" spans="2:31" s="5" customFormat="1" ht="14.5" customHeight="1" x14ac:dyDescent="0.3">
      <c r="B7" s="3" t="s">
        <v>30</v>
      </c>
      <c r="C7" s="3" t="s">
        <v>15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2</v>
      </c>
      <c r="P7" s="19">
        <v>3</v>
      </c>
      <c r="Q7" s="19">
        <v>4</v>
      </c>
      <c r="R7" s="19">
        <v>8</v>
      </c>
      <c r="S7" s="19">
        <v>15</v>
      </c>
      <c r="T7" s="19">
        <v>15</v>
      </c>
      <c r="U7" s="19">
        <v>15</v>
      </c>
      <c r="V7" s="19">
        <v>15</v>
      </c>
      <c r="W7" s="19">
        <v>15</v>
      </c>
      <c r="X7" s="19">
        <v>8</v>
      </c>
      <c r="Y7" s="19">
        <v>0</v>
      </c>
      <c r="Z7" s="19">
        <v>0</v>
      </c>
      <c r="AA7" s="19">
        <v>0</v>
      </c>
      <c r="AB7" s="19">
        <v>0</v>
      </c>
      <c r="AC7" s="43">
        <f t="shared" si="0"/>
        <v>100</v>
      </c>
    </row>
    <row r="8" spans="2:31" s="5" customFormat="1" ht="14.5" customHeight="1" x14ac:dyDescent="0.3">
      <c r="B8" s="3" t="s">
        <v>31</v>
      </c>
      <c r="C8" s="12" t="s">
        <v>17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5</v>
      </c>
      <c r="O8" s="19">
        <v>6</v>
      </c>
      <c r="P8" s="19">
        <v>7</v>
      </c>
      <c r="Q8" s="19">
        <v>8</v>
      </c>
      <c r="R8" s="19">
        <v>8</v>
      </c>
      <c r="S8" s="19">
        <v>8</v>
      </c>
      <c r="T8" s="19">
        <v>8</v>
      </c>
      <c r="U8" s="19">
        <v>10</v>
      </c>
      <c r="V8" s="19">
        <v>11</v>
      </c>
      <c r="W8" s="19">
        <v>9</v>
      </c>
      <c r="X8" s="19">
        <v>5</v>
      </c>
      <c r="Y8" s="19">
        <v>5</v>
      </c>
      <c r="Z8" s="19">
        <v>5</v>
      </c>
      <c r="AA8" s="19">
        <v>5</v>
      </c>
      <c r="AB8" s="19">
        <v>0</v>
      </c>
      <c r="AC8" s="43">
        <f t="shared" si="0"/>
        <v>100</v>
      </c>
    </row>
    <row r="9" spans="2:31" s="5" customFormat="1" ht="14.5" customHeight="1" x14ac:dyDescent="0.3">
      <c r="B9" s="3" t="s">
        <v>32</v>
      </c>
      <c r="C9" s="3" t="s">
        <v>33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10</v>
      </c>
      <c r="P9" s="19">
        <v>10</v>
      </c>
      <c r="Q9" s="19">
        <v>10</v>
      </c>
      <c r="R9" s="19">
        <v>10</v>
      </c>
      <c r="S9" s="19">
        <v>25</v>
      </c>
      <c r="T9" s="19">
        <v>25</v>
      </c>
      <c r="U9" s="19">
        <v>25</v>
      </c>
      <c r="V9" s="19">
        <v>25</v>
      </c>
      <c r="W9" s="19">
        <v>25</v>
      </c>
      <c r="X9" s="19">
        <v>25</v>
      </c>
      <c r="Y9" s="19">
        <v>10</v>
      </c>
      <c r="Z9" s="19">
        <v>10</v>
      </c>
      <c r="AA9" s="19">
        <v>7</v>
      </c>
      <c r="AB9" s="19">
        <v>0</v>
      </c>
      <c r="AC9" s="43">
        <f t="shared" si="0"/>
        <v>217</v>
      </c>
    </row>
    <row r="10" spans="2:31" s="5" customFormat="1" x14ac:dyDescent="0.3">
      <c r="B10" s="35" t="s">
        <v>1</v>
      </c>
      <c r="C10" s="35"/>
      <c r="D10" s="44">
        <f t="shared" ref="D10:AC10" si="1">SUM(D5:D9)</f>
        <v>0</v>
      </c>
      <c r="E10" s="44">
        <f t="shared" si="1"/>
        <v>0</v>
      </c>
      <c r="F10" s="44">
        <f t="shared" si="1"/>
        <v>0</v>
      </c>
      <c r="G10" s="44">
        <f t="shared" si="1"/>
        <v>0</v>
      </c>
      <c r="H10" s="44">
        <f t="shared" si="1"/>
        <v>0</v>
      </c>
      <c r="I10" s="44">
        <f t="shared" si="1"/>
        <v>0</v>
      </c>
      <c r="J10" s="44">
        <f t="shared" si="1"/>
        <v>0</v>
      </c>
      <c r="K10" s="44">
        <f t="shared" si="1"/>
        <v>1</v>
      </c>
      <c r="L10" s="44">
        <f t="shared" si="1"/>
        <v>14</v>
      </c>
      <c r="M10" s="44">
        <f t="shared" si="1"/>
        <v>20</v>
      </c>
      <c r="N10" s="44">
        <f t="shared" si="1"/>
        <v>41</v>
      </c>
      <c r="O10" s="44">
        <f t="shared" si="1"/>
        <v>64</v>
      </c>
      <c r="P10" s="44">
        <f t="shared" si="1"/>
        <v>63</v>
      </c>
      <c r="Q10" s="44">
        <f t="shared" si="1"/>
        <v>58</v>
      </c>
      <c r="R10" s="44">
        <f t="shared" si="1"/>
        <v>57</v>
      </c>
      <c r="S10" s="44">
        <f t="shared" si="1"/>
        <v>74</v>
      </c>
      <c r="T10" s="44">
        <f t="shared" si="1"/>
        <v>74</v>
      </c>
      <c r="U10" s="44">
        <f t="shared" si="1"/>
        <v>75</v>
      </c>
      <c r="V10" s="44">
        <f t="shared" si="1"/>
        <v>72</v>
      </c>
      <c r="W10" s="44">
        <f t="shared" si="1"/>
        <v>70</v>
      </c>
      <c r="X10" s="44">
        <f t="shared" si="1"/>
        <v>54</v>
      </c>
      <c r="Y10" s="44">
        <f t="shared" si="1"/>
        <v>30</v>
      </c>
      <c r="Z10" s="44">
        <f t="shared" si="1"/>
        <v>22</v>
      </c>
      <c r="AA10" s="44">
        <f t="shared" si="1"/>
        <v>19</v>
      </c>
      <c r="AB10" s="44">
        <f t="shared" si="1"/>
        <v>1</v>
      </c>
      <c r="AC10" s="45">
        <f t="shared" si="1"/>
        <v>809</v>
      </c>
    </row>
    <row r="11" spans="2:31" x14ac:dyDescent="0.3">
      <c r="AE11" s="18"/>
    </row>
    <row r="13" spans="2:31" x14ac:dyDescent="0.3">
      <c r="AC13" s="46"/>
    </row>
    <row r="21" spans="6:6" x14ac:dyDescent="0.3">
      <c r="F21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080A-BD78-4DD0-9623-48F1D4395FD0}">
  <sheetPr>
    <tabColor theme="9"/>
  </sheetPr>
  <dimension ref="B2:BE27"/>
  <sheetViews>
    <sheetView zoomScaleNormal="100" workbookViewId="0">
      <pane xSplit="3" topLeftCell="D1" activePane="topRight" state="frozen"/>
      <selection pane="topRight" activeCell="C14" sqref="C14:C17"/>
    </sheetView>
  </sheetViews>
  <sheetFormatPr defaultColWidth="9.1796875" defaultRowHeight="14" x14ac:dyDescent="0.3"/>
  <cols>
    <col min="1" max="1" width="9.1796875" style="2" customWidth="1"/>
    <col min="2" max="2" width="40" style="2" bestFit="1" customWidth="1"/>
    <col min="3" max="3" width="19.453125" style="2" bestFit="1" customWidth="1"/>
    <col min="4" max="52" width="15.54296875" style="2" customWidth="1"/>
    <col min="53" max="53" width="15.54296875" style="11" bestFit="1" customWidth="1"/>
    <col min="54" max="54" width="14.1796875" style="2" customWidth="1"/>
    <col min="55" max="55" width="13.1796875" style="2" bestFit="1" customWidth="1"/>
    <col min="56" max="16384" width="9.1796875" style="2"/>
  </cols>
  <sheetData>
    <row r="2" spans="2:55" ht="20" x14ac:dyDescent="0.4">
      <c r="B2" s="47" t="s">
        <v>34</v>
      </c>
    </row>
    <row r="3" spans="2:55" s="4" customFormat="1" x14ac:dyDescent="0.35">
      <c r="D3" s="91">
        <v>2020</v>
      </c>
      <c r="E3" s="91">
        <v>2020</v>
      </c>
      <c r="F3" s="91">
        <v>2021</v>
      </c>
      <c r="G3" s="91">
        <v>2021</v>
      </c>
      <c r="H3" s="91">
        <v>2021</v>
      </c>
      <c r="I3" s="91">
        <v>2021</v>
      </c>
      <c r="J3" s="91">
        <v>2022</v>
      </c>
      <c r="K3" s="91">
        <v>2022</v>
      </c>
      <c r="L3" s="91">
        <v>2022</v>
      </c>
      <c r="M3" s="91">
        <v>2022</v>
      </c>
      <c r="N3" s="91">
        <v>2023</v>
      </c>
      <c r="O3" s="91">
        <v>2023</v>
      </c>
      <c r="P3" s="91">
        <v>2023</v>
      </c>
      <c r="Q3" s="91">
        <v>2023</v>
      </c>
      <c r="R3" s="91">
        <v>2024</v>
      </c>
      <c r="S3" s="91">
        <v>2024</v>
      </c>
      <c r="T3" s="91">
        <v>2024</v>
      </c>
      <c r="U3" s="91">
        <v>2024</v>
      </c>
      <c r="V3" s="91">
        <v>2025</v>
      </c>
      <c r="W3" s="91">
        <v>2025</v>
      </c>
      <c r="X3" s="91">
        <v>2025</v>
      </c>
      <c r="Y3" s="91">
        <v>2025</v>
      </c>
      <c r="Z3" s="91">
        <v>2026</v>
      </c>
      <c r="AA3" s="91">
        <v>2026</v>
      </c>
      <c r="AB3" s="91">
        <v>2026</v>
      </c>
      <c r="AC3" s="91">
        <v>2026</v>
      </c>
      <c r="AD3" s="91">
        <v>2027</v>
      </c>
      <c r="AE3" s="91">
        <v>2027</v>
      </c>
      <c r="AF3" s="91">
        <v>2027</v>
      </c>
      <c r="AG3" s="91">
        <v>2027</v>
      </c>
      <c r="AH3" s="91">
        <v>2028</v>
      </c>
      <c r="AI3" s="91">
        <v>2028</v>
      </c>
      <c r="AJ3" s="91">
        <v>2028</v>
      </c>
      <c r="AK3" s="91">
        <v>2028</v>
      </c>
      <c r="AL3" s="91">
        <v>2029</v>
      </c>
      <c r="AM3" s="91">
        <v>2029</v>
      </c>
      <c r="AN3" s="91">
        <v>2029</v>
      </c>
      <c r="AO3" s="91">
        <v>2029</v>
      </c>
      <c r="AP3" s="91">
        <v>2030</v>
      </c>
      <c r="AQ3" s="91">
        <v>2030</v>
      </c>
      <c r="AR3" s="91">
        <v>2030</v>
      </c>
      <c r="AS3" s="91">
        <v>2030</v>
      </c>
      <c r="AT3" s="91">
        <v>2031</v>
      </c>
      <c r="AU3" s="91">
        <v>2031</v>
      </c>
      <c r="AV3" s="91">
        <v>2031</v>
      </c>
      <c r="AW3" s="91">
        <v>2031</v>
      </c>
      <c r="AX3" s="91">
        <v>2032</v>
      </c>
      <c r="AY3" s="91">
        <v>2032</v>
      </c>
      <c r="AZ3" s="91">
        <v>2032</v>
      </c>
      <c r="BA3" s="92" t="s">
        <v>1</v>
      </c>
    </row>
    <row r="4" spans="2:55" s="5" customFormat="1" ht="15" customHeight="1" x14ac:dyDescent="0.3">
      <c r="B4" s="48" t="s">
        <v>2</v>
      </c>
      <c r="C4" s="48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4</v>
      </c>
      <c r="I4" s="49" t="s">
        <v>5</v>
      </c>
      <c r="J4" s="49" t="s">
        <v>6</v>
      </c>
      <c r="K4" s="49" t="s">
        <v>7</v>
      </c>
      <c r="L4" s="49" t="s">
        <v>4</v>
      </c>
      <c r="M4" s="49" t="s">
        <v>5</v>
      </c>
      <c r="N4" s="49" t="s">
        <v>6</v>
      </c>
      <c r="O4" s="49" t="s">
        <v>7</v>
      </c>
      <c r="P4" s="49" t="s">
        <v>4</v>
      </c>
      <c r="Q4" s="49" t="s">
        <v>5</v>
      </c>
      <c r="R4" s="49" t="s">
        <v>6</v>
      </c>
      <c r="S4" s="49" t="s">
        <v>7</v>
      </c>
      <c r="T4" s="49" t="s">
        <v>4</v>
      </c>
      <c r="U4" s="49" t="s">
        <v>5</v>
      </c>
      <c r="V4" s="49" t="s">
        <v>6</v>
      </c>
      <c r="W4" s="49" t="s">
        <v>7</v>
      </c>
      <c r="X4" s="49" t="s">
        <v>4</v>
      </c>
      <c r="Y4" s="49" t="s">
        <v>5</v>
      </c>
      <c r="Z4" s="49" t="s">
        <v>6</v>
      </c>
      <c r="AA4" s="49" t="s">
        <v>7</v>
      </c>
      <c r="AB4" s="49" t="s">
        <v>4</v>
      </c>
      <c r="AC4" s="49" t="s">
        <v>5</v>
      </c>
      <c r="AD4" s="49" t="s">
        <v>6</v>
      </c>
      <c r="AE4" s="49" t="s">
        <v>7</v>
      </c>
      <c r="AF4" s="49" t="s">
        <v>4</v>
      </c>
      <c r="AG4" s="49" t="s">
        <v>5</v>
      </c>
      <c r="AH4" s="49" t="s">
        <v>6</v>
      </c>
      <c r="AI4" s="49" t="s">
        <v>7</v>
      </c>
      <c r="AJ4" s="49" t="s">
        <v>4</v>
      </c>
      <c r="AK4" s="49" t="s">
        <v>5</v>
      </c>
      <c r="AL4" s="49" t="s">
        <v>6</v>
      </c>
      <c r="AM4" s="49" t="s">
        <v>7</v>
      </c>
      <c r="AN4" s="49" t="s">
        <v>4</v>
      </c>
      <c r="AO4" s="49" t="s">
        <v>5</v>
      </c>
      <c r="AP4" s="49" t="s">
        <v>6</v>
      </c>
      <c r="AQ4" s="49" t="s">
        <v>7</v>
      </c>
      <c r="AR4" s="49" t="s">
        <v>4</v>
      </c>
      <c r="AS4" s="49" t="s">
        <v>5</v>
      </c>
      <c r="AT4" s="49" t="s">
        <v>6</v>
      </c>
      <c r="AU4" s="49" t="s">
        <v>7</v>
      </c>
      <c r="AV4" s="49" t="s">
        <v>4</v>
      </c>
      <c r="AW4" s="49" t="s">
        <v>5</v>
      </c>
      <c r="AX4" s="49" t="s">
        <v>6</v>
      </c>
      <c r="AY4" s="49" t="s">
        <v>7</v>
      </c>
      <c r="AZ4" s="49" t="s">
        <v>4</v>
      </c>
      <c r="BA4" s="92"/>
      <c r="BC4" s="8"/>
    </row>
    <row r="5" spans="2:55" s="5" customFormat="1" x14ac:dyDescent="0.3">
      <c r="B5" s="3" t="s">
        <v>35</v>
      </c>
      <c r="C5" s="3">
        <v>4400000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150000</v>
      </c>
      <c r="S5" s="3">
        <v>150000</v>
      </c>
      <c r="T5" s="3">
        <v>150000</v>
      </c>
      <c r="U5" s="3">
        <v>150000</v>
      </c>
      <c r="V5" s="3">
        <v>150000</v>
      </c>
      <c r="W5" s="3">
        <v>150000</v>
      </c>
      <c r="X5" s="3">
        <v>150000</v>
      </c>
      <c r="Y5" s="3">
        <v>150000</v>
      </c>
      <c r="Z5" s="3">
        <v>150000</v>
      </c>
      <c r="AA5" s="3">
        <v>200000</v>
      </c>
      <c r="AB5" s="3">
        <v>200000</v>
      </c>
      <c r="AC5" s="3">
        <v>200000</v>
      </c>
      <c r="AD5" s="3">
        <v>150000</v>
      </c>
      <c r="AE5" s="3">
        <v>150000</v>
      </c>
      <c r="AF5" s="3">
        <v>150000</v>
      </c>
      <c r="AG5" s="3">
        <v>150000</v>
      </c>
      <c r="AH5" s="3">
        <v>150000</v>
      </c>
      <c r="AI5" s="3">
        <v>150000</v>
      </c>
      <c r="AJ5" s="3">
        <v>150000</v>
      </c>
      <c r="AK5" s="3">
        <v>150000</v>
      </c>
      <c r="AL5" s="3">
        <v>100000</v>
      </c>
      <c r="AM5" s="3">
        <v>100000</v>
      </c>
      <c r="AN5" s="3">
        <v>100000</v>
      </c>
      <c r="AO5" s="3">
        <v>100000</v>
      </c>
      <c r="AP5" s="3">
        <v>100000</v>
      </c>
      <c r="AQ5" s="3">
        <v>100000</v>
      </c>
      <c r="AR5" s="3">
        <v>100000</v>
      </c>
      <c r="AS5" s="3">
        <v>100000</v>
      </c>
      <c r="AT5" s="3">
        <v>75000</v>
      </c>
      <c r="AU5" s="3">
        <v>75000</v>
      </c>
      <c r="AV5" s="3">
        <v>75000</v>
      </c>
      <c r="AW5" s="3">
        <v>75000</v>
      </c>
      <c r="AX5" s="3">
        <v>50000</v>
      </c>
      <c r="AY5" s="3">
        <v>50000</v>
      </c>
      <c r="AZ5" s="3">
        <v>50000</v>
      </c>
      <c r="BA5" s="7">
        <f>SUM(D5:AZ5)</f>
        <v>4400000</v>
      </c>
      <c r="BC5" s="8"/>
    </row>
    <row r="6" spans="2:55" s="5" customFormat="1" x14ac:dyDescent="0.3">
      <c r="B6" s="3" t="s">
        <v>36</v>
      </c>
      <c r="C6" s="3">
        <v>13200000</v>
      </c>
      <c r="D6" s="3">
        <v>0</v>
      </c>
      <c r="E6" s="3">
        <v>0</v>
      </c>
      <c r="F6" s="3">
        <v>49597.5</v>
      </c>
      <c r="G6" s="3">
        <v>69682.5</v>
      </c>
      <c r="H6" s="3">
        <v>50042.5</v>
      </c>
      <c r="I6" s="3">
        <v>130593.75</v>
      </c>
      <c r="J6" s="3">
        <v>36888.75</v>
      </c>
      <c r="K6" s="3">
        <v>0</v>
      </c>
      <c r="L6" s="3">
        <v>150000</v>
      </c>
      <c r="M6" s="3">
        <v>300000</v>
      </c>
      <c r="N6" s="3">
        <v>500000</v>
      </c>
      <c r="O6" s="3">
        <v>800000</v>
      </c>
      <c r="P6" s="3">
        <v>900000</v>
      </c>
      <c r="Q6" s="3">
        <v>900000</v>
      </c>
      <c r="R6" s="3">
        <v>1000000</v>
      </c>
      <c r="S6" s="3">
        <v>1000000</v>
      </c>
      <c r="T6" s="3">
        <v>1100000</v>
      </c>
      <c r="U6" s="3">
        <v>1100000</v>
      </c>
      <c r="V6" s="3">
        <v>1000000</v>
      </c>
      <c r="W6" s="3">
        <v>1000000</v>
      </c>
      <c r="X6" s="3">
        <v>900000</v>
      </c>
      <c r="Y6" s="3">
        <v>750000</v>
      </c>
      <c r="Z6" s="3">
        <v>600000</v>
      </c>
      <c r="AA6" s="3">
        <v>500000</v>
      </c>
      <c r="AB6" s="3">
        <f>300000-36805</f>
        <v>263195</v>
      </c>
      <c r="AC6" s="3">
        <v>100000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7">
        <f t="shared" ref="BA6" si="0">SUM(D6:AZ6)</f>
        <v>13200000</v>
      </c>
      <c r="BC6" s="8"/>
    </row>
    <row r="7" spans="2:55" s="5" customFormat="1" x14ac:dyDescent="0.3">
      <c r="B7" s="3" t="s">
        <v>37</v>
      </c>
      <c r="C7" s="3">
        <v>9240000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100000</v>
      </c>
      <c r="M7" s="3">
        <v>300000</v>
      </c>
      <c r="N7" s="3">
        <v>500000</v>
      </c>
      <c r="O7" s="3">
        <v>500000</v>
      </c>
      <c r="P7" s="3">
        <v>600000</v>
      </c>
      <c r="Q7" s="3">
        <v>850000</v>
      </c>
      <c r="R7" s="3">
        <v>850000</v>
      </c>
      <c r="S7" s="3">
        <v>900000</v>
      </c>
      <c r="T7" s="3">
        <v>1000000</v>
      </c>
      <c r="U7" s="3">
        <v>750000</v>
      </c>
      <c r="V7" s="3">
        <v>750000</v>
      </c>
      <c r="W7" s="3">
        <v>500000</v>
      </c>
      <c r="X7" s="3">
        <v>500000</v>
      </c>
      <c r="Y7" s="3">
        <v>300000</v>
      </c>
      <c r="Z7" s="3">
        <v>300000</v>
      </c>
      <c r="AA7" s="3">
        <v>300000</v>
      </c>
      <c r="AB7" s="3">
        <v>140000</v>
      </c>
      <c r="AC7" s="50">
        <v>100000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7">
        <f t="shared" ref="BA7" si="1">SUM(D7:AZ7)</f>
        <v>9240000</v>
      </c>
      <c r="BC7" s="8"/>
    </row>
    <row r="8" spans="2:55" s="5" customFormat="1" x14ac:dyDescent="0.3">
      <c r="B8" s="3" t="s">
        <v>38</v>
      </c>
      <c r="C8" s="3">
        <v>61379000</v>
      </c>
      <c r="D8" s="3">
        <v>0</v>
      </c>
      <c r="E8" s="3">
        <v>0</v>
      </c>
      <c r="F8" s="3">
        <v>0</v>
      </c>
      <c r="G8" s="3">
        <v>37093.75</v>
      </c>
      <c r="H8" s="3">
        <v>43986.25</v>
      </c>
      <c r="I8" s="3">
        <v>24065</v>
      </c>
      <c r="J8" s="3">
        <v>41932.5</v>
      </c>
      <c r="K8" s="39">
        <v>16822.5</v>
      </c>
      <c r="L8" s="3">
        <v>612151</v>
      </c>
      <c r="M8" s="3">
        <v>2448604</v>
      </c>
      <c r="N8" s="3">
        <v>3060755</v>
      </c>
      <c r="O8" s="3">
        <v>6121510</v>
      </c>
      <c r="P8" s="3">
        <v>7345812</v>
      </c>
      <c r="Q8" s="3">
        <v>7345812</v>
      </c>
      <c r="R8" s="3">
        <v>3060755</v>
      </c>
      <c r="S8" s="3">
        <v>3060755</v>
      </c>
      <c r="T8" s="3">
        <v>6121510</v>
      </c>
      <c r="U8" s="3">
        <v>6121510</v>
      </c>
      <c r="V8" s="3">
        <v>3060755</v>
      </c>
      <c r="W8" s="3">
        <v>1224302</v>
      </c>
      <c r="X8" s="3">
        <v>1224302</v>
      </c>
      <c r="Y8" s="3">
        <v>1224302</v>
      </c>
      <c r="Z8" s="3">
        <v>1224302</v>
      </c>
      <c r="AA8" s="3">
        <v>1224302</v>
      </c>
      <c r="AB8" s="3">
        <v>1224302</v>
      </c>
      <c r="AC8" s="3">
        <v>612151</v>
      </c>
      <c r="AD8" s="3">
        <v>612151</v>
      </c>
      <c r="AE8" s="3">
        <v>612151</v>
      </c>
      <c r="AF8" s="3">
        <v>612151</v>
      </c>
      <c r="AG8" s="3">
        <v>612151</v>
      </c>
      <c r="AH8" s="3">
        <v>612151</v>
      </c>
      <c r="AI8" s="3">
        <v>612151</v>
      </c>
      <c r="AJ8" s="3">
        <v>612151</v>
      </c>
      <c r="AK8" s="3">
        <v>612151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7">
        <f t="shared" ref="BA8" si="2">SUM(D8:AZ8)</f>
        <v>61379000</v>
      </c>
      <c r="BC8" s="8"/>
    </row>
    <row r="9" spans="2:55" s="5" customFormat="1" x14ac:dyDescent="0.3">
      <c r="B9" s="51" t="s">
        <v>1</v>
      </c>
      <c r="C9" s="51">
        <f t="shared" ref="C9:AH9" si="3">SUM(C5:C8)</f>
        <v>88219000</v>
      </c>
      <c r="D9" s="51">
        <f t="shared" si="3"/>
        <v>0</v>
      </c>
      <c r="E9" s="51">
        <f t="shared" si="3"/>
        <v>0</v>
      </c>
      <c r="F9" s="51">
        <f t="shared" si="3"/>
        <v>49597.5</v>
      </c>
      <c r="G9" s="51">
        <f t="shared" si="3"/>
        <v>106776.25</v>
      </c>
      <c r="H9" s="51">
        <f t="shared" si="3"/>
        <v>94028.75</v>
      </c>
      <c r="I9" s="51">
        <f t="shared" si="3"/>
        <v>154658.75</v>
      </c>
      <c r="J9" s="51">
        <f t="shared" si="3"/>
        <v>78821.25</v>
      </c>
      <c r="K9" s="51">
        <f t="shared" si="3"/>
        <v>16822.5</v>
      </c>
      <c r="L9" s="51">
        <f t="shared" si="3"/>
        <v>862151</v>
      </c>
      <c r="M9" s="51">
        <f t="shared" si="3"/>
        <v>3048604</v>
      </c>
      <c r="N9" s="51">
        <f t="shared" si="3"/>
        <v>4060755</v>
      </c>
      <c r="O9" s="51">
        <f t="shared" si="3"/>
        <v>7421510</v>
      </c>
      <c r="P9" s="51">
        <f t="shared" si="3"/>
        <v>8845812</v>
      </c>
      <c r="Q9" s="51">
        <f t="shared" si="3"/>
        <v>9095812</v>
      </c>
      <c r="R9" s="51">
        <f t="shared" si="3"/>
        <v>5060755</v>
      </c>
      <c r="S9" s="51">
        <f t="shared" si="3"/>
        <v>5110755</v>
      </c>
      <c r="T9" s="51">
        <f t="shared" si="3"/>
        <v>8371510</v>
      </c>
      <c r="U9" s="51">
        <f t="shared" si="3"/>
        <v>8121510</v>
      </c>
      <c r="V9" s="51">
        <f t="shared" si="3"/>
        <v>4960755</v>
      </c>
      <c r="W9" s="51">
        <f t="shared" si="3"/>
        <v>2874302</v>
      </c>
      <c r="X9" s="51">
        <f t="shared" si="3"/>
        <v>2774302</v>
      </c>
      <c r="Y9" s="51">
        <f t="shared" si="3"/>
        <v>2424302</v>
      </c>
      <c r="Z9" s="51">
        <f t="shared" si="3"/>
        <v>2274302</v>
      </c>
      <c r="AA9" s="51">
        <f t="shared" si="3"/>
        <v>2224302</v>
      </c>
      <c r="AB9" s="51">
        <f t="shared" si="3"/>
        <v>1827497</v>
      </c>
      <c r="AC9" s="51">
        <f t="shared" si="3"/>
        <v>1012151</v>
      </c>
      <c r="AD9" s="51">
        <f t="shared" si="3"/>
        <v>762151</v>
      </c>
      <c r="AE9" s="51">
        <f t="shared" si="3"/>
        <v>762151</v>
      </c>
      <c r="AF9" s="51">
        <f t="shared" si="3"/>
        <v>762151</v>
      </c>
      <c r="AG9" s="51">
        <f t="shared" si="3"/>
        <v>762151</v>
      </c>
      <c r="AH9" s="51">
        <f t="shared" si="3"/>
        <v>762151</v>
      </c>
      <c r="AI9" s="51">
        <f t="shared" ref="AI9:BA9" si="4">SUM(AI5:AI8)</f>
        <v>762151</v>
      </c>
      <c r="AJ9" s="51">
        <f t="shared" si="4"/>
        <v>762151</v>
      </c>
      <c r="AK9" s="51">
        <f t="shared" si="4"/>
        <v>762151</v>
      </c>
      <c r="AL9" s="51">
        <f t="shared" si="4"/>
        <v>100000</v>
      </c>
      <c r="AM9" s="51">
        <f t="shared" si="4"/>
        <v>100000</v>
      </c>
      <c r="AN9" s="51">
        <f t="shared" si="4"/>
        <v>100000</v>
      </c>
      <c r="AO9" s="51">
        <f t="shared" si="4"/>
        <v>100000</v>
      </c>
      <c r="AP9" s="51">
        <f t="shared" si="4"/>
        <v>100000</v>
      </c>
      <c r="AQ9" s="51">
        <f t="shared" si="4"/>
        <v>100000</v>
      </c>
      <c r="AR9" s="51">
        <f t="shared" si="4"/>
        <v>100000</v>
      </c>
      <c r="AS9" s="51">
        <f t="shared" si="4"/>
        <v>100000</v>
      </c>
      <c r="AT9" s="51">
        <f t="shared" si="4"/>
        <v>75000</v>
      </c>
      <c r="AU9" s="51">
        <f t="shared" si="4"/>
        <v>75000</v>
      </c>
      <c r="AV9" s="51">
        <f t="shared" si="4"/>
        <v>75000</v>
      </c>
      <c r="AW9" s="51">
        <f t="shared" si="4"/>
        <v>75000</v>
      </c>
      <c r="AX9" s="51">
        <f t="shared" si="4"/>
        <v>50000</v>
      </c>
      <c r="AY9" s="51">
        <f t="shared" si="4"/>
        <v>50000</v>
      </c>
      <c r="AZ9" s="51">
        <f t="shared" si="4"/>
        <v>50000</v>
      </c>
      <c r="BA9" s="51">
        <f t="shared" si="4"/>
        <v>88219000</v>
      </c>
      <c r="BC9" s="8"/>
    </row>
    <row r="10" spans="2:55" x14ac:dyDescent="0.3">
      <c r="W10" s="5"/>
      <c r="X10" s="5"/>
      <c r="Y10" s="5"/>
      <c r="BC10" s="8"/>
    </row>
    <row r="11" spans="2:55" ht="20" x14ac:dyDescent="0.4">
      <c r="B11" s="47" t="s">
        <v>39</v>
      </c>
      <c r="W11" s="5"/>
      <c r="X11" s="5"/>
      <c r="Y11" s="5"/>
      <c r="BC11" s="8"/>
    </row>
    <row r="12" spans="2:55" s="4" customFormat="1" x14ac:dyDescent="0.3">
      <c r="D12" s="91">
        <v>2021</v>
      </c>
      <c r="E12" s="91">
        <v>2021</v>
      </c>
      <c r="F12" s="91">
        <v>2022</v>
      </c>
      <c r="G12" s="91">
        <v>2022</v>
      </c>
      <c r="H12" s="91">
        <v>2022</v>
      </c>
      <c r="I12" s="91">
        <v>2022</v>
      </c>
      <c r="J12" s="91">
        <v>2023</v>
      </c>
      <c r="K12" s="91">
        <v>2023</v>
      </c>
      <c r="L12" s="91">
        <v>2023</v>
      </c>
      <c r="M12" s="91">
        <v>2023</v>
      </c>
      <c r="N12" s="91">
        <v>2024</v>
      </c>
      <c r="O12" s="91">
        <v>2024</v>
      </c>
      <c r="P12" s="91">
        <v>2024</v>
      </c>
      <c r="Q12" s="91">
        <v>2024</v>
      </c>
      <c r="R12" s="91">
        <v>2025</v>
      </c>
      <c r="S12" s="91">
        <v>2025</v>
      </c>
      <c r="T12" s="91">
        <v>2025</v>
      </c>
      <c r="U12" s="91">
        <v>2025</v>
      </c>
      <c r="V12" s="91">
        <v>2026</v>
      </c>
      <c r="W12" s="91">
        <v>2026</v>
      </c>
      <c r="X12" s="91">
        <v>2026</v>
      </c>
      <c r="Y12" s="91">
        <v>2026</v>
      </c>
      <c r="Z12" s="91">
        <v>2027</v>
      </c>
      <c r="AA12" s="91">
        <v>2027</v>
      </c>
      <c r="AB12" s="91">
        <v>2027</v>
      </c>
      <c r="AC12" s="91">
        <v>2027</v>
      </c>
      <c r="AD12" s="91">
        <v>2028</v>
      </c>
      <c r="AE12" s="91">
        <v>2028</v>
      </c>
      <c r="AF12" s="91">
        <v>2028</v>
      </c>
      <c r="AG12" s="91">
        <v>2028</v>
      </c>
      <c r="AH12" s="91">
        <v>2029</v>
      </c>
      <c r="AI12" s="91">
        <v>2029</v>
      </c>
      <c r="AJ12" s="91">
        <v>2029</v>
      </c>
      <c r="AK12" s="91">
        <v>2029</v>
      </c>
      <c r="AL12" s="91">
        <v>2030</v>
      </c>
      <c r="AM12" s="91">
        <v>2030</v>
      </c>
      <c r="AN12" s="91">
        <v>2030</v>
      </c>
      <c r="AO12" s="91">
        <v>2030</v>
      </c>
      <c r="AP12" s="91">
        <v>2031</v>
      </c>
      <c r="AQ12" s="91">
        <v>2031</v>
      </c>
      <c r="AR12" s="91">
        <v>2031</v>
      </c>
      <c r="AS12" s="91">
        <v>2031</v>
      </c>
      <c r="AT12" s="91">
        <v>2032</v>
      </c>
      <c r="AU12" s="91">
        <v>2032</v>
      </c>
      <c r="AV12" s="91">
        <v>2032</v>
      </c>
      <c r="AW12" s="91">
        <v>2032</v>
      </c>
      <c r="AX12" s="91">
        <v>2033</v>
      </c>
      <c r="AY12" s="91">
        <v>2033</v>
      </c>
      <c r="AZ12" s="91">
        <v>2033</v>
      </c>
      <c r="BA12" s="93" t="s">
        <v>1</v>
      </c>
      <c r="BC12" s="88"/>
    </row>
    <row r="13" spans="2:55" s="5" customFormat="1" ht="15" customHeight="1" x14ac:dyDescent="0.3">
      <c r="B13" s="48" t="s">
        <v>2</v>
      </c>
      <c r="C13" s="48" t="s">
        <v>3</v>
      </c>
      <c r="D13" s="49" t="s">
        <v>4</v>
      </c>
      <c r="E13" s="49" t="s">
        <v>5</v>
      </c>
      <c r="F13" s="49" t="s">
        <v>6</v>
      </c>
      <c r="G13" s="49" t="s">
        <v>7</v>
      </c>
      <c r="H13" s="49" t="s">
        <v>4</v>
      </c>
      <c r="I13" s="49" t="s">
        <v>5</v>
      </c>
      <c r="J13" s="49" t="s">
        <v>6</v>
      </c>
      <c r="K13" s="49" t="s">
        <v>7</v>
      </c>
      <c r="L13" s="49" t="s">
        <v>4</v>
      </c>
      <c r="M13" s="49" t="s">
        <v>5</v>
      </c>
      <c r="N13" s="49" t="s">
        <v>6</v>
      </c>
      <c r="O13" s="49" t="s">
        <v>7</v>
      </c>
      <c r="P13" s="49" t="s">
        <v>4</v>
      </c>
      <c r="Q13" s="49" t="s">
        <v>5</v>
      </c>
      <c r="R13" s="49" t="s">
        <v>6</v>
      </c>
      <c r="S13" s="49" t="s">
        <v>7</v>
      </c>
      <c r="T13" s="49" t="s">
        <v>4</v>
      </c>
      <c r="U13" s="49" t="s">
        <v>5</v>
      </c>
      <c r="V13" s="49" t="s">
        <v>6</v>
      </c>
      <c r="W13" s="49" t="s">
        <v>7</v>
      </c>
      <c r="X13" s="49" t="s">
        <v>4</v>
      </c>
      <c r="Y13" s="49" t="s">
        <v>5</v>
      </c>
      <c r="Z13" s="49" t="s">
        <v>6</v>
      </c>
      <c r="AA13" s="49" t="s">
        <v>7</v>
      </c>
      <c r="AB13" s="49" t="s">
        <v>4</v>
      </c>
      <c r="AC13" s="49" t="s">
        <v>5</v>
      </c>
      <c r="AD13" s="49" t="s">
        <v>6</v>
      </c>
      <c r="AE13" s="49" t="s">
        <v>7</v>
      </c>
      <c r="AF13" s="49" t="s">
        <v>4</v>
      </c>
      <c r="AG13" s="49" t="s">
        <v>5</v>
      </c>
      <c r="AH13" s="49" t="s">
        <v>6</v>
      </c>
      <c r="AI13" s="49" t="s">
        <v>7</v>
      </c>
      <c r="AJ13" s="49" t="s">
        <v>4</v>
      </c>
      <c r="AK13" s="49" t="s">
        <v>5</v>
      </c>
      <c r="AL13" s="49" t="s">
        <v>6</v>
      </c>
      <c r="AM13" s="49" t="s">
        <v>7</v>
      </c>
      <c r="AN13" s="49" t="s">
        <v>4</v>
      </c>
      <c r="AO13" s="49" t="s">
        <v>5</v>
      </c>
      <c r="AP13" s="49" t="s">
        <v>6</v>
      </c>
      <c r="AQ13" s="49" t="s">
        <v>7</v>
      </c>
      <c r="AR13" s="49" t="s">
        <v>4</v>
      </c>
      <c r="AS13" s="49" t="s">
        <v>5</v>
      </c>
      <c r="AT13" s="49" t="s">
        <v>6</v>
      </c>
      <c r="AU13" s="49" t="s">
        <v>7</v>
      </c>
      <c r="AV13" s="49" t="s">
        <v>4</v>
      </c>
      <c r="AW13" s="49" t="s">
        <v>5</v>
      </c>
      <c r="AX13" s="49" t="s">
        <v>6</v>
      </c>
      <c r="AY13" s="49" t="s">
        <v>7</v>
      </c>
      <c r="AZ13" s="49" t="s">
        <v>4</v>
      </c>
      <c r="BA13" s="93"/>
      <c r="BC13" s="8"/>
    </row>
    <row r="14" spans="2:55" s="5" customFormat="1" x14ac:dyDescent="0.3">
      <c r="B14" s="3" t="s">
        <v>40</v>
      </c>
      <c r="C14" s="3">
        <v>3245350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100000</v>
      </c>
      <c r="S14" s="3">
        <v>100000</v>
      </c>
      <c r="T14" s="3">
        <v>100000</v>
      </c>
      <c r="U14" s="3">
        <v>100000</v>
      </c>
      <c r="V14" s="3">
        <v>150000</v>
      </c>
      <c r="W14" s="3">
        <v>150000</v>
      </c>
      <c r="X14" s="3">
        <v>150000</v>
      </c>
      <c r="Y14" s="3">
        <v>150000</v>
      </c>
      <c r="Z14" s="3">
        <v>150000</v>
      </c>
      <c r="AA14" s="3">
        <v>150000</v>
      </c>
      <c r="AB14" s="3">
        <v>150000</v>
      </c>
      <c r="AC14" s="3">
        <v>150000</v>
      </c>
      <c r="AD14" s="3">
        <v>100000</v>
      </c>
      <c r="AE14" s="3">
        <v>100000</v>
      </c>
      <c r="AF14" s="3">
        <v>100000</v>
      </c>
      <c r="AG14" s="3">
        <v>100000</v>
      </c>
      <c r="AH14" s="3">
        <v>100000</v>
      </c>
      <c r="AI14" s="3">
        <v>100000</v>
      </c>
      <c r="AJ14" s="3">
        <v>100000</v>
      </c>
      <c r="AK14" s="3">
        <v>100000</v>
      </c>
      <c r="AL14" s="3">
        <v>75000</v>
      </c>
      <c r="AM14" s="3">
        <v>75000</v>
      </c>
      <c r="AN14" s="3">
        <v>75000</v>
      </c>
      <c r="AO14" s="3">
        <v>75000</v>
      </c>
      <c r="AP14" s="3">
        <v>50000</v>
      </c>
      <c r="AQ14" s="3">
        <v>50000</v>
      </c>
      <c r="AR14" s="3">
        <v>50000</v>
      </c>
      <c r="AS14" s="3">
        <v>50000</v>
      </c>
      <c r="AT14" s="3">
        <v>50000</v>
      </c>
      <c r="AU14" s="3">
        <v>50000</v>
      </c>
      <c r="AV14" s="3">
        <v>50000</v>
      </c>
      <c r="AW14" s="3">
        <v>50000</v>
      </c>
      <c r="AX14" s="3">
        <v>50000</v>
      </c>
      <c r="AY14" s="3">
        <v>50000</v>
      </c>
      <c r="AZ14" s="3">
        <f>50000-4650</f>
        <v>45350</v>
      </c>
      <c r="BA14" s="7">
        <f>SUM(D14:AZ14)</f>
        <v>3245350</v>
      </c>
      <c r="BC14" s="8"/>
    </row>
    <row r="15" spans="2:55" s="5" customFormat="1" x14ac:dyDescent="0.3">
      <c r="B15" s="3" t="s">
        <v>41</v>
      </c>
      <c r="C15" s="3">
        <v>9671143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483557</v>
      </c>
      <c r="N15" s="3">
        <v>967114</v>
      </c>
      <c r="O15" s="3">
        <v>967114</v>
      </c>
      <c r="P15" s="3">
        <v>967114</v>
      </c>
      <c r="Q15" s="3">
        <v>967114</v>
      </c>
      <c r="R15" s="3">
        <v>967114</v>
      </c>
      <c r="S15" s="3">
        <v>967114</v>
      </c>
      <c r="T15" s="3">
        <v>967114</v>
      </c>
      <c r="U15" s="3">
        <v>967114</v>
      </c>
      <c r="V15" s="3">
        <v>967114</v>
      </c>
      <c r="W15" s="3">
        <v>483560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7">
        <f>SUM(D15:AZ15)</f>
        <v>9671143</v>
      </c>
      <c r="BC15" s="8"/>
    </row>
    <row r="16" spans="2:55" s="5" customFormat="1" x14ac:dyDescent="0.3">
      <c r="B16" s="3" t="s">
        <v>42</v>
      </c>
      <c r="C16" s="3">
        <v>6815235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340761</v>
      </c>
      <c r="V16" s="3">
        <v>681523</v>
      </c>
      <c r="W16" s="3">
        <v>681523</v>
      </c>
      <c r="X16" s="3">
        <v>681523</v>
      </c>
      <c r="Y16" s="3">
        <v>681523</v>
      </c>
      <c r="Z16" s="3">
        <v>681523</v>
      </c>
      <c r="AA16" s="3">
        <v>681523</v>
      </c>
      <c r="AB16" s="3">
        <v>681523</v>
      </c>
      <c r="AC16" s="3">
        <v>681523</v>
      </c>
      <c r="AD16" s="3">
        <v>681523</v>
      </c>
      <c r="AE16" s="3">
        <v>340767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7">
        <f>SUM(D16:AZ16)</f>
        <v>6815235</v>
      </c>
      <c r="BC16" s="8"/>
    </row>
    <row r="17" spans="2:57" s="5" customFormat="1" x14ac:dyDescent="0.3">
      <c r="B17" s="3" t="s">
        <v>43</v>
      </c>
      <c r="C17" s="3">
        <v>45175272</v>
      </c>
      <c r="D17" s="3">
        <v>0</v>
      </c>
      <c r="E17" s="3">
        <v>0</v>
      </c>
      <c r="F17" s="3">
        <v>0</v>
      </c>
      <c r="G17" s="3">
        <v>0</v>
      </c>
      <c r="H17" s="3">
        <v>45175.272000000004</v>
      </c>
      <c r="I17" s="3">
        <v>45175.272000000004</v>
      </c>
      <c r="J17" s="3">
        <v>45175.272000000004</v>
      </c>
      <c r="K17" s="3">
        <v>45175.272000000004</v>
      </c>
      <c r="L17" s="3">
        <v>90350.544000000009</v>
      </c>
      <c r="M17" s="3">
        <v>632453.80799999996</v>
      </c>
      <c r="N17" s="3">
        <v>2258763.6</v>
      </c>
      <c r="O17" s="3">
        <v>2258763.6</v>
      </c>
      <c r="P17" s="3">
        <v>4517527.2</v>
      </c>
      <c r="Q17" s="3">
        <v>6776290.7999999998</v>
      </c>
      <c r="R17" s="3">
        <v>6776290.7999999998</v>
      </c>
      <c r="S17" s="3">
        <v>4517527.2</v>
      </c>
      <c r="T17" s="3">
        <v>2258763.6</v>
      </c>
      <c r="U17" s="3">
        <v>2258763.6</v>
      </c>
      <c r="V17" s="3">
        <v>2258763.6</v>
      </c>
      <c r="W17" s="3">
        <v>2258763.6</v>
      </c>
      <c r="X17" s="3">
        <v>1355258.16</v>
      </c>
      <c r="Y17" s="3">
        <v>1355258.16</v>
      </c>
      <c r="Z17" s="3">
        <v>903505.44000000006</v>
      </c>
      <c r="AA17" s="3">
        <v>903505.44000000006</v>
      </c>
      <c r="AB17" s="3">
        <v>903505.44000000006</v>
      </c>
      <c r="AC17" s="3">
        <v>903505.44000000006</v>
      </c>
      <c r="AD17" s="3">
        <v>451752.72000000003</v>
      </c>
      <c r="AE17" s="3">
        <v>451752.72000000003</v>
      </c>
      <c r="AF17" s="3">
        <v>451752.72000000003</v>
      </c>
      <c r="AG17" s="3">
        <v>451752.72000000003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7">
        <f>SUM(D17:AZ17)</f>
        <v>45175271.999999985</v>
      </c>
    </row>
    <row r="18" spans="2:57" s="5" customFormat="1" x14ac:dyDescent="0.3">
      <c r="B18" s="51" t="s">
        <v>1</v>
      </c>
      <c r="C18" s="51">
        <f t="shared" ref="C18" si="5">SUM(C14:C17)</f>
        <v>64907000</v>
      </c>
      <c r="D18" s="51">
        <f t="shared" ref="D18:AI18" si="6">SUM(D14:D17)</f>
        <v>0</v>
      </c>
      <c r="E18" s="51">
        <f t="shared" si="6"/>
        <v>0</v>
      </c>
      <c r="F18" s="51">
        <f t="shared" si="6"/>
        <v>0</v>
      </c>
      <c r="G18" s="51">
        <f t="shared" si="6"/>
        <v>0</v>
      </c>
      <c r="H18" s="51">
        <f t="shared" si="6"/>
        <v>45175.272000000004</v>
      </c>
      <c r="I18" s="51">
        <f t="shared" si="6"/>
        <v>45175.272000000004</v>
      </c>
      <c r="J18" s="51">
        <f t="shared" si="6"/>
        <v>45175.272000000004</v>
      </c>
      <c r="K18" s="51">
        <f t="shared" si="6"/>
        <v>45175.272000000004</v>
      </c>
      <c r="L18" s="51">
        <f t="shared" si="6"/>
        <v>90350.544000000009</v>
      </c>
      <c r="M18" s="51">
        <f t="shared" si="6"/>
        <v>1116010.808</v>
      </c>
      <c r="N18" s="51">
        <f t="shared" si="6"/>
        <v>3225877.6</v>
      </c>
      <c r="O18" s="51">
        <f t="shared" si="6"/>
        <v>3225877.6</v>
      </c>
      <c r="P18" s="51">
        <f t="shared" si="6"/>
        <v>5484641.2000000002</v>
      </c>
      <c r="Q18" s="51">
        <f t="shared" si="6"/>
        <v>7743404.7999999998</v>
      </c>
      <c r="R18" s="51">
        <f t="shared" si="6"/>
        <v>7843404.7999999998</v>
      </c>
      <c r="S18" s="51">
        <f t="shared" si="6"/>
        <v>5584641.2000000002</v>
      </c>
      <c r="T18" s="51">
        <f t="shared" si="6"/>
        <v>3325877.6</v>
      </c>
      <c r="U18" s="51">
        <f t="shared" si="6"/>
        <v>3666638.6</v>
      </c>
      <c r="V18" s="51">
        <f t="shared" si="6"/>
        <v>4057400.6</v>
      </c>
      <c r="W18" s="51">
        <f t="shared" si="6"/>
        <v>3573846.6</v>
      </c>
      <c r="X18" s="51">
        <f t="shared" si="6"/>
        <v>2186781.16</v>
      </c>
      <c r="Y18" s="51">
        <f t="shared" si="6"/>
        <v>2186781.16</v>
      </c>
      <c r="Z18" s="51">
        <f t="shared" si="6"/>
        <v>1735028.44</v>
      </c>
      <c r="AA18" s="51">
        <f t="shared" si="6"/>
        <v>1735028.44</v>
      </c>
      <c r="AB18" s="51">
        <f t="shared" si="6"/>
        <v>1735028.44</v>
      </c>
      <c r="AC18" s="51">
        <f t="shared" si="6"/>
        <v>1735028.44</v>
      </c>
      <c r="AD18" s="51">
        <f t="shared" si="6"/>
        <v>1233275.72</v>
      </c>
      <c r="AE18" s="51">
        <f t="shared" si="6"/>
        <v>892519.72</v>
      </c>
      <c r="AF18" s="51">
        <f t="shared" si="6"/>
        <v>551752.72</v>
      </c>
      <c r="AG18" s="51">
        <f t="shared" si="6"/>
        <v>551752.72</v>
      </c>
      <c r="AH18" s="51">
        <f t="shared" si="6"/>
        <v>100000</v>
      </c>
      <c r="AI18" s="51">
        <f t="shared" si="6"/>
        <v>100000</v>
      </c>
      <c r="AJ18" s="51">
        <f t="shared" ref="AJ18:BA18" si="7">SUM(AJ14:AJ17)</f>
        <v>100000</v>
      </c>
      <c r="AK18" s="51">
        <f t="shared" si="7"/>
        <v>100000</v>
      </c>
      <c r="AL18" s="51">
        <f t="shared" si="7"/>
        <v>75000</v>
      </c>
      <c r="AM18" s="51">
        <f t="shared" si="7"/>
        <v>75000</v>
      </c>
      <c r="AN18" s="51">
        <f t="shared" si="7"/>
        <v>75000</v>
      </c>
      <c r="AO18" s="51">
        <f t="shared" si="7"/>
        <v>75000</v>
      </c>
      <c r="AP18" s="51">
        <f t="shared" si="7"/>
        <v>50000</v>
      </c>
      <c r="AQ18" s="51">
        <f t="shared" si="7"/>
        <v>50000</v>
      </c>
      <c r="AR18" s="51">
        <f t="shared" si="7"/>
        <v>50000</v>
      </c>
      <c r="AS18" s="51">
        <f t="shared" si="7"/>
        <v>50000</v>
      </c>
      <c r="AT18" s="51">
        <f t="shared" si="7"/>
        <v>50000</v>
      </c>
      <c r="AU18" s="51">
        <f t="shared" si="7"/>
        <v>50000</v>
      </c>
      <c r="AV18" s="51">
        <f t="shared" si="7"/>
        <v>50000</v>
      </c>
      <c r="AW18" s="51">
        <f t="shared" si="7"/>
        <v>50000</v>
      </c>
      <c r="AX18" s="51">
        <f t="shared" si="7"/>
        <v>50000</v>
      </c>
      <c r="AY18" s="51">
        <f t="shared" si="7"/>
        <v>50000</v>
      </c>
      <c r="AZ18" s="51">
        <f t="shared" si="7"/>
        <v>45350</v>
      </c>
      <c r="BA18" s="51">
        <f t="shared" si="7"/>
        <v>64906999.999999985</v>
      </c>
    </row>
    <row r="19" spans="2:57" x14ac:dyDescent="0.3">
      <c r="AB19" s="8"/>
      <c r="BC19" s="5"/>
    </row>
    <row r="20" spans="2:57" x14ac:dyDescent="0.3">
      <c r="AB20" s="8"/>
      <c r="AC20" s="5"/>
      <c r="BA20" s="52"/>
      <c r="BE20" s="11"/>
    </row>
    <row r="21" spans="2:57" x14ac:dyDescent="0.3">
      <c r="C21" s="5"/>
    </row>
    <row r="23" spans="2:57" x14ac:dyDescent="0.3">
      <c r="U23" s="8"/>
    </row>
    <row r="24" spans="2:57" x14ac:dyDescent="0.3">
      <c r="U24" s="5"/>
    </row>
    <row r="27" spans="2:57" x14ac:dyDescent="0.3">
      <c r="X27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227C2-57E3-4ECE-B80B-DC7A83FFD1F8}">
  <sheetPr>
    <tabColor theme="9"/>
  </sheetPr>
  <dimension ref="B2:BA35"/>
  <sheetViews>
    <sheetView workbookViewId="0">
      <pane xSplit="3" topLeftCell="J1" activePane="topRight" state="frozen"/>
      <selection pane="topRight" activeCell="L7" sqref="L7"/>
    </sheetView>
  </sheetViews>
  <sheetFormatPr defaultColWidth="9.1796875" defaultRowHeight="14" x14ac:dyDescent="0.3"/>
  <cols>
    <col min="1" max="1" width="9.1796875" style="2"/>
    <col min="2" max="2" width="40" style="2" bestFit="1" customWidth="1"/>
    <col min="3" max="3" width="32.1796875" style="2" bestFit="1" customWidth="1"/>
    <col min="4" max="52" width="15.54296875" style="18" customWidth="1"/>
    <col min="53" max="53" width="11.453125" style="11" customWidth="1"/>
    <col min="54" max="16384" width="9.1796875" style="2"/>
  </cols>
  <sheetData>
    <row r="2" spans="2:53" ht="20" x14ac:dyDescent="0.4">
      <c r="B2" s="47" t="s">
        <v>34</v>
      </c>
    </row>
    <row r="3" spans="2:53" s="4" customFormat="1" x14ac:dyDescent="0.35">
      <c r="D3" s="94">
        <v>2020</v>
      </c>
      <c r="E3" s="94">
        <v>2020</v>
      </c>
      <c r="F3" s="94">
        <v>2021</v>
      </c>
      <c r="G3" s="94">
        <v>2021</v>
      </c>
      <c r="H3" s="94">
        <v>2021</v>
      </c>
      <c r="I3" s="94">
        <v>2021</v>
      </c>
      <c r="J3" s="94">
        <v>2022</v>
      </c>
      <c r="K3" s="94">
        <v>2022</v>
      </c>
      <c r="L3" s="94">
        <v>2022</v>
      </c>
      <c r="M3" s="94">
        <v>2022</v>
      </c>
      <c r="N3" s="94">
        <v>2023</v>
      </c>
      <c r="O3" s="94">
        <v>2023</v>
      </c>
      <c r="P3" s="94">
        <v>2023</v>
      </c>
      <c r="Q3" s="94">
        <v>2023</v>
      </c>
      <c r="R3" s="94">
        <v>2024</v>
      </c>
      <c r="S3" s="94">
        <v>2024</v>
      </c>
      <c r="T3" s="94">
        <v>2024</v>
      </c>
      <c r="U3" s="94">
        <v>2024</v>
      </c>
      <c r="V3" s="94">
        <v>2025</v>
      </c>
      <c r="W3" s="94">
        <v>2025</v>
      </c>
      <c r="X3" s="94">
        <v>2025</v>
      </c>
      <c r="Y3" s="94">
        <v>2025</v>
      </c>
      <c r="Z3" s="94">
        <v>2026</v>
      </c>
      <c r="AA3" s="94">
        <v>2026</v>
      </c>
      <c r="AB3" s="94">
        <v>2026</v>
      </c>
      <c r="AC3" s="94">
        <v>2026</v>
      </c>
      <c r="AD3" s="94">
        <v>2027</v>
      </c>
      <c r="AE3" s="94">
        <v>2027</v>
      </c>
      <c r="AF3" s="94">
        <v>2027</v>
      </c>
      <c r="AG3" s="94">
        <v>2027</v>
      </c>
      <c r="AH3" s="94">
        <v>2028</v>
      </c>
      <c r="AI3" s="94">
        <v>2028</v>
      </c>
      <c r="AJ3" s="94">
        <v>2028</v>
      </c>
      <c r="AK3" s="94">
        <v>2028</v>
      </c>
      <c r="AL3" s="94">
        <v>2029</v>
      </c>
      <c r="AM3" s="94">
        <v>2029</v>
      </c>
      <c r="AN3" s="94">
        <v>2029</v>
      </c>
      <c r="AO3" s="94">
        <v>2029</v>
      </c>
      <c r="AP3" s="94">
        <v>2030</v>
      </c>
      <c r="AQ3" s="94">
        <v>2030</v>
      </c>
      <c r="AR3" s="94">
        <v>2030</v>
      </c>
      <c r="AS3" s="94">
        <v>2030</v>
      </c>
      <c r="AT3" s="94">
        <v>2031</v>
      </c>
      <c r="AU3" s="94">
        <v>2031</v>
      </c>
      <c r="AV3" s="94">
        <v>2031</v>
      </c>
      <c r="AW3" s="94">
        <v>2031</v>
      </c>
      <c r="AX3" s="94">
        <v>2032</v>
      </c>
      <c r="AY3" s="94">
        <v>2032</v>
      </c>
      <c r="AZ3" s="94">
        <v>2032</v>
      </c>
      <c r="BA3" s="93" t="s">
        <v>1</v>
      </c>
    </row>
    <row r="4" spans="2:53" s="5" customFormat="1" ht="15" customHeight="1" x14ac:dyDescent="0.3">
      <c r="B4" s="48" t="s">
        <v>2</v>
      </c>
      <c r="C4" s="48" t="s">
        <v>14</v>
      </c>
      <c r="D4" s="53" t="s">
        <v>4</v>
      </c>
      <c r="E4" s="53" t="s">
        <v>5</v>
      </c>
      <c r="F4" s="53" t="s">
        <v>6</v>
      </c>
      <c r="G4" s="53" t="s">
        <v>7</v>
      </c>
      <c r="H4" s="53" t="s">
        <v>4</v>
      </c>
      <c r="I4" s="53" t="s">
        <v>5</v>
      </c>
      <c r="J4" s="53" t="s">
        <v>6</v>
      </c>
      <c r="K4" s="53" t="s">
        <v>7</v>
      </c>
      <c r="L4" s="53" t="s">
        <v>4</v>
      </c>
      <c r="M4" s="53" t="s">
        <v>5</v>
      </c>
      <c r="N4" s="53" t="s">
        <v>6</v>
      </c>
      <c r="O4" s="53" t="s">
        <v>7</v>
      </c>
      <c r="P4" s="53" t="s">
        <v>4</v>
      </c>
      <c r="Q4" s="53" t="s">
        <v>5</v>
      </c>
      <c r="R4" s="53" t="s">
        <v>6</v>
      </c>
      <c r="S4" s="53" t="s">
        <v>7</v>
      </c>
      <c r="T4" s="53" t="s">
        <v>4</v>
      </c>
      <c r="U4" s="53" t="s">
        <v>5</v>
      </c>
      <c r="V4" s="53" t="s">
        <v>6</v>
      </c>
      <c r="W4" s="53" t="s">
        <v>7</v>
      </c>
      <c r="X4" s="53" t="s">
        <v>4</v>
      </c>
      <c r="Y4" s="53" t="s">
        <v>5</v>
      </c>
      <c r="Z4" s="53" t="s">
        <v>6</v>
      </c>
      <c r="AA4" s="53" t="s">
        <v>7</v>
      </c>
      <c r="AB4" s="53" t="s">
        <v>4</v>
      </c>
      <c r="AC4" s="53" t="s">
        <v>5</v>
      </c>
      <c r="AD4" s="53" t="s">
        <v>6</v>
      </c>
      <c r="AE4" s="53" t="s">
        <v>7</v>
      </c>
      <c r="AF4" s="53" t="s">
        <v>4</v>
      </c>
      <c r="AG4" s="53" t="s">
        <v>5</v>
      </c>
      <c r="AH4" s="53" t="s">
        <v>6</v>
      </c>
      <c r="AI4" s="53" t="s">
        <v>7</v>
      </c>
      <c r="AJ4" s="53" t="s">
        <v>4</v>
      </c>
      <c r="AK4" s="53" t="s">
        <v>5</v>
      </c>
      <c r="AL4" s="53" t="s">
        <v>6</v>
      </c>
      <c r="AM4" s="53" t="s">
        <v>7</v>
      </c>
      <c r="AN4" s="53" t="s">
        <v>4</v>
      </c>
      <c r="AO4" s="53" t="s">
        <v>5</v>
      </c>
      <c r="AP4" s="53" t="s">
        <v>6</v>
      </c>
      <c r="AQ4" s="53" t="s">
        <v>7</v>
      </c>
      <c r="AR4" s="53" t="s">
        <v>4</v>
      </c>
      <c r="AS4" s="53" t="s">
        <v>5</v>
      </c>
      <c r="AT4" s="53" t="s">
        <v>6</v>
      </c>
      <c r="AU4" s="53" t="s">
        <v>7</v>
      </c>
      <c r="AV4" s="53" t="s">
        <v>4</v>
      </c>
      <c r="AW4" s="53" t="s">
        <v>5</v>
      </c>
      <c r="AX4" s="53" t="s">
        <v>6</v>
      </c>
      <c r="AY4" s="53" t="s">
        <v>7</v>
      </c>
      <c r="AZ4" s="53" t="s">
        <v>4</v>
      </c>
      <c r="BA4" s="93"/>
    </row>
    <row r="5" spans="2:53" s="5" customFormat="1" x14ac:dyDescent="0.3">
      <c r="B5" s="3" t="s">
        <v>36</v>
      </c>
      <c r="C5" s="3" t="s">
        <v>28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v>0</v>
      </c>
      <c r="N5" s="19">
        <v>0</v>
      </c>
      <c r="O5" s="19">
        <v>0</v>
      </c>
      <c r="P5" s="19">
        <v>0</v>
      </c>
      <c r="Q5" s="19">
        <v>2</v>
      </c>
      <c r="R5" s="19">
        <v>4</v>
      </c>
      <c r="S5" s="19">
        <v>4</v>
      </c>
      <c r="T5" s="19">
        <v>4</v>
      </c>
      <c r="U5" s="19">
        <v>3</v>
      </c>
      <c r="V5" s="19">
        <v>2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9">
        <v>0</v>
      </c>
      <c r="AT5" s="19">
        <v>0</v>
      </c>
      <c r="AU5" s="19">
        <v>0</v>
      </c>
      <c r="AV5" s="19">
        <v>0</v>
      </c>
      <c r="AW5" s="19">
        <v>0</v>
      </c>
      <c r="AX5" s="19">
        <v>0</v>
      </c>
      <c r="AY5" s="19">
        <v>0</v>
      </c>
      <c r="AZ5" s="19">
        <v>0</v>
      </c>
      <c r="BA5" s="43">
        <f>SUM(D5:AZ5)</f>
        <v>21</v>
      </c>
    </row>
    <row r="6" spans="2:53" s="5" customFormat="1" x14ac:dyDescent="0.3">
      <c r="B6" s="3" t="s">
        <v>37</v>
      </c>
      <c r="C6" s="3" t="s">
        <v>44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54">
        <v>30950</v>
      </c>
      <c r="M6" s="54">
        <v>92850</v>
      </c>
      <c r="N6" s="54">
        <v>154751</v>
      </c>
      <c r="O6" s="54">
        <v>154751</v>
      </c>
      <c r="P6" s="54">
        <v>185701</v>
      </c>
      <c r="Q6" s="54">
        <v>263077</v>
      </c>
      <c r="R6" s="54">
        <v>263077</v>
      </c>
      <c r="S6" s="54">
        <v>278552</v>
      </c>
      <c r="T6" s="54">
        <v>309503</v>
      </c>
      <c r="U6" s="54">
        <v>232127</v>
      </c>
      <c r="V6" s="54">
        <v>232127</v>
      </c>
      <c r="W6" s="54">
        <v>154751</v>
      </c>
      <c r="X6" s="54">
        <v>154751</v>
      </c>
      <c r="Y6" s="54">
        <v>92850</v>
      </c>
      <c r="Z6" s="54">
        <v>92850</v>
      </c>
      <c r="AA6" s="54">
        <v>92850</v>
      </c>
      <c r="AB6" s="54">
        <v>43330</v>
      </c>
      <c r="AC6" s="54">
        <v>30950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43">
        <f t="shared" ref="BA6:BA7" si="0">SUM(D6:AZ6)</f>
        <v>2859798</v>
      </c>
    </row>
    <row r="7" spans="2:53" s="5" customFormat="1" x14ac:dyDescent="0.3">
      <c r="B7" s="3" t="s">
        <v>38</v>
      </c>
      <c r="C7" s="12" t="s">
        <v>17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1</v>
      </c>
      <c r="O7" s="19">
        <v>2</v>
      </c>
      <c r="P7" s="19">
        <v>3</v>
      </c>
      <c r="Q7" s="19">
        <v>3</v>
      </c>
      <c r="R7" s="19">
        <v>1</v>
      </c>
      <c r="S7" s="19">
        <v>2</v>
      </c>
      <c r="T7" s="19">
        <v>3</v>
      </c>
      <c r="U7" s="19">
        <v>2</v>
      </c>
      <c r="V7" s="19">
        <v>1</v>
      </c>
      <c r="W7" s="19">
        <v>0</v>
      </c>
      <c r="X7" s="19">
        <v>2</v>
      </c>
      <c r="Y7" s="19">
        <v>0</v>
      </c>
      <c r="Z7" s="19">
        <v>2</v>
      </c>
      <c r="AA7" s="19">
        <v>0</v>
      </c>
      <c r="AB7" s="19">
        <v>2</v>
      </c>
      <c r="AC7" s="19">
        <v>0</v>
      </c>
      <c r="AD7" s="19">
        <v>1</v>
      </c>
      <c r="AE7" s="19">
        <v>0</v>
      </c>
      <c r="AF7" s="19">
        <v>1</v>
      </c>
      <c r="AG7" s="19">
        <v>0</v>
      </c>
      <c r="AH7" s="19">
        <v>1</v>
      </c>
      <c r="AI7" s="19">
        <v>0</v>
      </c>
      <c r="AJ7" s="19">
        <v>1</v>
      </c>
      <c r="AK7" s="19">
        <v>0</v>
      </c>
      <c r="AL7" s="19">
        <v>1</v>
      </c>
      <c r="AM7" s="19">
        <v>0</v>
      </c>
      <c r="AN7" s="19">
        <v>1</v>
      </c>
      <c r="AO7" s="19">
        <v>0</v>
      </c>
      <c r="AP7" s="19">
        <v>1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43">
        <f t="shared" si="0"/>
        <v>32</v>
      </c>
    </row>
    <row r="8" spans="2:53" s="5" customFormat="1" x14ac:dyDescent="0.3">
      <c r="B8" s="51" t="s">
        <v>1</v>
      </c>
      <c r="C8" s="51"/>
      <c r="D8" s="55">
        <f t="shared" ref="D8:AI8" si="1">SUM(D5:D7)</f>
        <v>0</v>
      </c>
      <c r="E8" s="55">
        <f t="shared" si="1"/>
        <v>0</v>
      </c>
      <c r="F8" s="55">
        <f t="shared" si="1"/>
        <v>0</v>
      </c>
      <c r="G8" s="55">
        <f t="shared" si="1"/>
        <v>0</v>
      </c>
      <c r="H8" s="55">
        <f t="shared" si="1"/>
        <v>0</v>
      </c>
      <c r="I8" s="56">
        <f t="shared" si="1"/>
        <v>0</v>
      </c>
      <c r="J8" s="56">
        <f t="shared" si="1"/>
        <v>0</v>
      </c>
      <c r="K8" s="56">
        <f t="shared" si="1"/>
        <v>0</v>
      </c>
      <c r="L8" s="56">
        <f t="shared" si="1"/>
        <v>30952</v>
      </c>
      <c r="M8" s="56">
        <f t="shared" si="1"/>
        <v>92851</v>
      </c>
      <c r="N8" s="56">
        <f t="shared" si="1"/>
        <v>154752</v>
      </c>
      <c r="O8" s="56">
        <f t="shared" si="1"/>
        <v>154753</v>
      </c>
      <c r="P8" s="56">
        <f t="shared" si="1"/>
        <v>185704</v>
      </c>
      <c r="Q8" s="56">
        <f t="shared" si="1"/>
        <v>263082</v>
      </c>
      <c r="R8" s="56">
        <f t="shared" si="1"/>
        <v>263082</v>
      </c>
      <c r="S8" s="56">
        <f t="shared" si="1"/>
        <v>278558</v>
      </c>
      <c r="T8" s="55">
        <f>SUM(T5:T7)</f>
        <v>309510</v>
      </c>
      <c r="U8" s="55">
        <f>SUM(U5:U7)</f>
        <v>232132</v>
      </c>
      <c r="V8" s="55">
        <f>SUM(V5:V7)</f>
        <v>232130</v>
      </c>
      <c r="W8" s="55">
        <f t="shared" si="1"/>
        <v>154751</v>
      </c>
      <c r="X8" s="55">
        <f t="shared" si="1"/>
        <v>154753</v>
      </c>
      <c r="Y8" s="55">
        <f t="shared" si="1"/>
        <v>92850</v>
      </c>
      <c r="Z8" s="55">
        <f t="shared" si="1"/>
        <v>92852</v>
      </c>
      <c r="AA8" s="55">
        <f t="shared" si="1"/>
        <v>92850</v>
      </c>
      <c r="AB8" s="55">
        <f t="shared" si="1"/>
        <v>43332</v>
      </c>
      <c r="AC8" s="55">
        <f t="shared" si="1"/>
        <v>30950</v>
      </c>
      <c r="AD8" s="55">
        <f t="shared" si="1"/>
        <v>1</v>
      </c>
      <c r="AE8" s="55">
        <f t="shared" si="1"/>
        <v>0</v>
      </c>
      <c r="AF8" s="55">
        <f t="shared" si="1"/>
        <v>1</v>
      </c>
      <c r="AG8" s="55">
        <f t="shared" si="1"/>
        <v>0</v>
      </c>
      <c r="AH8" s="55">
        <f t="shared" si="1"/>
        <v>1</v>
      </c>
      <c r="AI8" s="55">
        <f t="shared" si="1"/>
        <v>0</v>
      </c>
      <c r="AJ8" s="55">
        <f t="shared" ref="AJ8:BA8" si="2">SUM(AJ5:AJ7)</f>
        <v>1</v>
      </c>
      <c r="AK8" s="55">
        <f t="shared" si="2"/>
        <v>0</v>
      </c>
      <c r="AL8" s="55">
        <f t="shared" si="2"/>
        <v>1</v>
      </c>
      <c r="AM8" s="55">
        <f t="shared" si="2"/>
        <v>0</v>
      </c>
      <c r="AN8" s="55">
        <f t="shared" si="2"/>
        <v>1</v>
      </c>
      <c r="AO8" s="55">
        <f t="shared" si="2"/>
        <v>0</v>
      </c>
      <c r="AP8" s="55">
        <f t="shared" si="2"/>
        <v>1</v>
      </c>
      <c r="AQ8" s="55">
        <f t="shared" si="2"/>
        <v>0</v>
      </c>
      <c r="AR8" s="55">
        <f t="shared" si="2"/>
        <v>0</v>
      </c>
      <c r="AS8" s="55">
        <f t="shared" si="2"/>
        <v>0</v>
      </c>
      <c r="AT8" s="55">
        <f t="shared" si="2"/>
        <v>0</v>
      </c>
      <c r="AU8" s="55">
        <f t="shared" si="2"/>
        <v>0</v>
      </c>
      <c r="AV8" s="55">
        <f t="shared" si="2"/>
        <v>0</v>
      </c>
      <c r="AW8" s="55">
        <f t="shared" si="2"/>
        <v>0</v>
      </c>
      <c r="AX8" s="55">
        <f t="shared" si="2"/>
        <v>0</v>
      </c>
      <c r="AY8" s="55">
        <f t="shared" si="2"/>
        <v>0</v>
      </c>
      <c r="AZ8" s="55">
        <f t="shared" si="2"/>
        <v>0</v>
      </c>
      <c r="BA8" s="56">
        <f t="shared" si="2"/>
        <v>2859851</v>
      </c>
    </row>
    <row r="10" spans="2:53" ht="20" x14ac:dyDescent="0.4">
      <c r="B10" s="47" t="s">
        <v>39</v>
      </c>
      <c r="BA10" s="4"/>
    </row>
    <row r="11" spans="2:53" s="4" customFormat="1" x14ac:dyDescent="0.35">
      <c r="D11" s="91">
        <v>2021</v>
      </c>
      <c r="E11" s="91">
        <v>2021</v>
      </c>
      <c r="F11" s="91">
        <v>2022</v>
      </c>
      <c r="G11" s="91">
        <v>2022</v>
      </c>
      <c r="H11" s="91">
        <v>2022</v>
      </c>
      <c r="I11" s="91">
        <v>2022</v>
      </c>
      <c r="J11" s="91">
        <v>2023</v>
      </c>
      <c r="K11" s="91">
        <v>2023</v>
      </c>
      <c r="L11" s="91">
        <v>2023</v>
      </c>
      <c r="M11" s="91">
        <v>2023</v>
      </c>
      <c r="N11" s="91">
        <v>2024</v>
      </c>
      <c r="O11" s="91">
        <v>2024</v>
      </c>
      <c r="P11" s="91">
        <v>2024</v>
      </c>
      <c r="Q11" s="91">
        <v>2024</v>
      </c>
      <c r="R11" s="91">
        <v>2025</v>
      </c>
      <c r="S11" s="91">
        <v>2025</v>
      </c>
      <c r="T11" s="91">
        <v>2025</v>
      </c>
      <c r="U11" s="91">
        <v>2025</v>
      </c>
      <c r="V11" s="91">
        <v>2026</v>
      </c>
      <c r="W11" s="91">
        <v>2026</v>
      </c>
      <c r="X11" s="91">
        <v>2026</v>
      </c>
      <c r="Y11" s="91">
        <v>2026</v>
      </c>
      <c r="Z11" s="91">
        <v>2027</v>
      </c>
      <c r="AA11" s="91">
        <v>2027</v>
      </c>
      <c r="AB11" s="91">
        <v>2027</v>
      </c>
      <c r="AC11" s="91">
        <v>2027</v>
      </c>
      <c r="AD11" s="91">
        <v>2028</v>
      </c>
      <c r="AE11" s="91">
        <v>2028</v>
      </c>
      <c r="AF11" s="91">
        <v>2028</v>
      </c>
      <c r="AG11" s="91">
        <v>2028</v>
      </c>
      <c r="AH11" s="91">
        <v>2029</v>
      </c>
      <c r="AI11" s="91">
        <v>2029</v>
      </c>
      <c r="AJ11" s="91">
        <v>2029</v>
      </c>
      <c r="AK11" s="91">
        <v>2029</v>
      </c>
      <c r="AL11" s="91">
        <v>2030</v>
      </c>
      <c r="AM11" s="91">
        <v>2030</v>
      </c>
      <c r="AN11" s="91">
        <v>2030</v>
      </c>
      <c r="AO11" s="91">
        <v>2030</v>
      </c>
      <c r="AP11" s="91">
        <v>2031</v>
      </c>
      <c r="AQ11" s="91">
        <v>2031</v>
      </c>
      <c r="AR11" s="91">
        <v>2031</v>
      </c>
      <c r="AS11" s="91">
        <v>2031</v>
      </c>
      <c r="AT11" s="91">
        <v>2032</v>
      </c>
      <c r="AU11" s="91">
        <v>2032</v>
      </c>
      <c r="AV11" s="91">
        <v>2032</v>
      </c>
      <c r="AW11" s="91">
        <v>2032</v>
      </c>
      <c r="AX11" s="91">
        <v>2033</v>
      </c>
      <c r="AY11" s="91">
        <v>2033</v>
      </c>
      <c r="AZ11" s="91">
        <v>2033</v>
      </c>
      <c r="BA11" s="93" t="s">
        <v>1</v>
      </c>
    </row>
    <row r="12" spans="2:53" s="5" customFormat="1" ht="15" customHeight="1" x14ac:dyDescent="0.3">
      <c r="B12" s="48" t="s">
        <v>2</v>
      </c>
      <c r="C12" s="48" t="s">
        <v>14</v>
      </c>
      <c r="D12" s="53" t="s">
        <v>4</v>
      </c>
      <c r="E12" s="53" t="s">
        <v>5</v>
      </c>
      <c r="F12" s="53" t="s">
        <v>6</v>
      </c>
      <c r="G12" s="53" t="s">
        <v>7</v>
      </c>
      <c r="H12" s="53" t="s">
        <v>4</v>
      </c>
      <c r="I12" s="53" t="s">
        <v>5</v>
      </c>
      <c r="J12" s="53" t="s">
        <v>6</v>
      </c>
      <c r="K12" s="53" t="s">
        <v>7</v>
      </c>
      <c r="L12" s="53" t="s">
        <v>4</v>
      </c>
      <c r="M12" s="53" t="s">
        <v>5</v>
      </c>
      <c r="N12" s="53" t="s">
        <v>6</v>
      </c>
      <c r="O12" s="53" t="s">
        <v>7</v>
      </c>
      <c r="P12" s="53" t="s">
        <v>4</v>
      </c>
      <c r="Q12" s="53" t="s">
        <v>5</v>
      </c>
      <c r="R12" s="53" t="s">
        <v>6</v>
      </c>
      <c r="S12" s="53" t="s">
        <v>7</v>
      </c>
      <c r="T12" s="53" t="s">
        <v>4</v>
      </c>
      <c r="U12" s="53" t="s">
        <v>5</v>
      </c>
      <c r="V12" s="53" t="s">
        <v>6</v>
      </c>
      <c r="W12" s="53" t="s">
        <v>7</v>
      </c>
      <c r="X12" s="53" t="s">
        <v>4</v>
      </c>
      <c r="Y12" s="53" t="s">
        <v>5</v>
      </c>
      <c r="Z12" s="53" t="s">
        <v>6</v>
      </c>
      <c r="AA12" s="53" t="s">
        <v>7</v>
      </c>
      <c r="AB12" s="53" t="s">
        <v>4</v>
      </c>
      <c r="AC12" s="53" t="s">
        <v>5</v>
      </c>
      <c r="AD12" s="53" t="s">
        <v>6</v>
      </c>
      <c r="AE12" s="53" t="s">
        <v>7</v>
      </c>
      <c r="AF12" s="53" t="s">
        <v>4</v>
      </c>
      <c r="AG12" s="53" t="s">
        <v>5</v>
      </c>
      <c r="AH12" s="53" t="s">
        <v>6</v>
      </c>
      <c r="AI12" s="53" t="s">
        <v>7</v>
      </c>
      <c r="AJ12" s="53" t="s">
        <v>4</v>
      </c>
      <c r="AK12" s="53" t="s">
        <v>5</v>
      </c>
      <c r="AL12" s="53" t="s">
        <v>6</v>
      </c>
      <c r="AM12" s="53" t="s">
        <v>7</v>
      </c>
      <c r="AN12" s="53" t="s">
        <v>4</v>
      </c>
      <c r="AO12" s="53" t="s">
        <v>5</v>
      </c>
      <c r="AP12" s="53" t="s">
        <v>6</v>
      </c>
      <c r="AQ12" s="53" t="s">
        <v>7</v>
      </c>
      <c r="AR12" s="53" t="s">
        <v>4</v>
      </c>
      <c r="AS12" s="53" t="s">
        <v>5</v>
      </c>
      <c r="AT12" s="53" t="s">
        <v>6</v>
      </c>
      <c r="AU12" s="53" t="s">
        <v>7</v>
      </c>
      <c r="AV12" s="53" t="s">
        <v>4</v>
      </c>
      <c r="AW12" s="53" t="s">
        <v>5</v>
      </c>
      <c r="AX12" s="53" t="s">
        <v>6</v>
      </c>
      <c r="AY12" s="53" t="s">
        <v>7</v>
      </c>
      <c r="AZ12" s="53" t="s">
        <v>4</v>
      </c>
      <c r="BA12" s="93"/>
    </row>
    <row r="13" spans="2:53" s="5" customFormat="1" x14ac:dyDescent="0.3">
      <c r="B13" s="3" t="s">
        <v>41</v>
      </c>
      <c r="C13" s="3" t="s">
        <v>28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2</v>
      </c>
      <c r="S13" s="19">
        <v>2</v>
      </c>
      <c r="T13" s="19">
        <v>2</v>
      </c>
      <c r="U13" s="19">
        <v>2</v>
      </c>
      <c r="V13" s="19">
        <v>2</v>
      </c>
      <c r="W13" s="19">
        <v>2</v>
      </c>
      <c r="X13" s="19">
        <v>2</v>
      </c>
      <c r="Y13" s="19">
        <v>2</v>
      </c>
      <c r="Z13" s="19">
        <v>2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43">
        <f>SUM(D13:AV13)</f>
        <v>19</v>
      </c>
    </row>
    <row r="14" spans="2:53" s="5" customFormat="1" x14ac:dyDescent="0.3">
      <c r="B14" s="3" t="s">
        <v>42</v>
      </c>
      <c r="C14" s="3" t="s">
        <v>44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54">
        <v>20000</v>
      </c>
      <c r="U14" s="54">
        <v>25000</v>
      </c>
      <c r="V14" s="54">
        <v>28000</v>
      </c>
      <c r="W14" s="54">
        <v>30000</v>
      </c>
      <c r="X14" s="54">
        <v>32000</v>
      </c>
      <c r="Y14" s="54">
        <v>32000</v>
      </c>
      <c r="Z14" s="54">
        <v>30000</v>
      </c>
      <c r="AA14" s="54">
        <v>28000</v>
      </c>
      <c r="AB14" s="54">
        <v>25000</v>
      </c>
      <c r="AC14" s="54">
        <v>20000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43">
        <f>SUM(D14:AV14)</f>
        <v>270000</v>
      </c>
    </row>
    <row r="15" spans="2:53" s="5" customFormat="1" x14ac:dyDescent="0.3">
      <c r="B15" s="3" t="s">
        <v>43</v>
      </c>
      <c r="C15" s="12" t="s">
        <v>17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1</v>
      </c>
      <c r="O15" s="19">
        <v>2</v>
      </c>
      <c r="P15" s="19">
        <v>2</v>
      </c>
      <c r="Q15" s="19">
        <v>4</v>
      </c>
      <c r="R15" s="19">
        <v>4</v>
      </c>
      <c r="S15" s="19">
        <v>3</v>
      </c>
      <c r="T15" s="19">
        <v>1</v>
      </c>
      <c r="U15" s="19">
        <v>1</v>
      </c>
      <c r="V15" s="19">
        <v>1</v>
      </c>
      <c r="W15" s="19">
        <v>1</v>
      </c>
      <c r="X15" s="19">
        <v>0</v>
      </c>
      <c r="Y15" s="19">
        <v>1</v>
      </c>
      <c r="Z15" s="19">
        <v>0</v>
      </c>
      <c r="AA15" s="19">
        <v>1</v>
      </c>
      <c r="AB15" s="19">
        <v>0</v>
      </c>
      <c r="AC15" s="19">
        <v>1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43">
        <f>SUM(D15:AV15)</f>
        <v>24</v>
      </c>
    </row>
    <row r="16" spans="2:53" s="5" customFormat="1" x14ac:dyDescent="0.3">
      <c r="B16" s="51" t="s">
        <v>1</v>
      </c>
      <c r="C16" s="51"/>
      <c r="D16" s="55">
        <f t="shared" ref="D16:AI16" si="3">SUM(D13:D15)</f>
        <v>0</v>
      </c>
      <c r="E16" s="55">
        <f t="shared" si="3"/>
        <v>0</v>
      </c>
      <c r="F16" s="55">
        <f t="shared" si="3"/>
        <v>0</v>
      </c>
      <c r="G16" s="55">
        <f t="shared" si="3"/>
        <v>0</v>
      </c>
      <c r="H16" s="55">
        <f t="shared" si="3"/>
        <v>0</v>
      </c>
      <c r="I16" s="56">
        <f t="shared" si="3"/>
        <v>0</v>
      </c>
      <c r="J16" s="56">
        <f t="shared" si="3"/>
        <v>0</v>
      </c>
      <c r="K16" s="56">
        <f t="shared" si="3"/>
        <v>0</v>
      </c>
      <c r="L16" s="56">
        <f t="shared" si="3"/>
        <v>0</v>
      </c>
      <c r="M16" s="56">
        <f t="shared" si="3"/>
        <v>1</v>
      </c>
      <c r="N16" s="56">
        <f t="shared" si="3"/>
        <v>1</v>
      </c>
      <c r="O16" s="56">
        <f t="shared" si="3"/>
        <v>2</v>
      </c>
      <c r="P16" s="56">
        <f t="shared" si="3"/>
        <v>2</v>
      </c>
      <c r="Q16" s="56">
        <f t="shared" si="3"/>
        <v>4</v>
      </c>
      <c r="R16" s="56">
        <f t="shared" si="3"/>
        <v>6</v>
      </c>
      <c r="S16" s="55">
        <f t="shared" si="3"/>
        <v>5</v>
      </c>
      <c r="T16" s="55">
        <f t="shared" ref="T16:AC16" si="4">SUM(T13:T15)</f>
        <v>20003</v>
      </c>
      <c r="U16" s="55">
        <f t="shared" si="4"/>
        <v>25003</v>
      </c>
      <c r="V16" s="55">
        <f t="shared" si="4"/>
        <v>28003</v>
      </c>
      <c r="W16" s="55">
        <f t="shared" si="4"/>
        <v>30003</v>
      </c>
      <c r="X16" s="55">
        <f t="shared" si="4"/>
        <v>32002</v>
      </c>
      <c r="Y16" s="55">
        <f t="shared" si="4"/>
        <v>32003</v>
      </c>
      <c r="Z16" s="55">
        <f t="shared" si="4"/>
        <v>30002</v>
      </c>
      <c r="AA16" s="55">
        <f t="shared" si="4"/>
        <v>28002</v>
      </c>
      <c r="AB16" s="55">
        <f t="shared" si="4"/>
        <v>25000</v>
      </c>
      <c r="AC16" s="55">
        <f t="shared" si="4"/>
        <v>20001</v>
      </c>
      <c r="AD16" s="55">
        <f t="shared" si="3"/>
        <v>0</v>
      </c>
      <c r="AE16" s="55">
        <f t="shared" si="3"/>
        <v>0</v>
      </c>
      <c r="AF16" s="55">
        <f t="shared" si="3"/>
        <v>0</v>
      </c>
      <c r="AG16" s="55">
        <f t="shared" si="3"/>
        <v>0</v>
      </c>
      <c r="AH16" s="55">
        <f t="shared" si="3"/>
        <v>0</v>
      </c>
      <c r="AI16" s="55">
        <f t="shared" si="3"/>
        <v>0</v>
      </c>
      <c r="AJ16" s="55">
        <f t="shared" ref="AJ16:BA16" si="5">SUM(AJ13:AJ15)</f>
        <v>0</v>
      </c>
      <c r="AK16" s="55">
        <f t="shared" si="5"/>
        <v>0</v>
      </c>
      <c r="AL16" s="55">
        <f t="shared" si="5"/>
        <v>0</v>
      </c>
      <c r="AM16" s="55">
        <f t="shared" si="5"/>
        <v>0</v>
      </c>
      <c r="AN16" s="55">
        <f t="shared" si="5"/>
        <v>0</v>
      </c>
      <c r="AO16" s="55">
        <f t="shared" si="5"/>
        <v>0</v>
      </c>
      <c r="AP16" s="55">
        <f t="shared" si="5"/>
        <v>0</v>
      </c>
      <c r="AQ16" s="55">
        <f t="shared" si="5"/>
        <v>0</v>
      </c>
      <c r="AR16" s="55">
        <f t="shared" si="5"/>
        <v>0</v>
      </c>
      <c r="AS16" s="55">
        <f t="shared" si="5"/>
        <v>0</v>
      </c>
      <c r="AT16" s="55">
        <f t="shared" si="5"/>
        <v>0</v>
      </c>
      <c r="AU16" s="55">
        <f t="shared" si="5"/>
        <v>0</v>
      </c>
      <c r="AV16" s="55">
        <f t="shared" si="5"/>
        <v>0</v>
      </c>
      <c r="AW16" s="55">
        <f t="shared" si="5"/>
        <v>0</v>
      </c>
      <c r="AX16" s="55">
        <f t="shared" si="5"/>
        <v>0</v>
      </c>
      <c r="AY16" s="55">
        <f t="shared" si="5"/>
        <v>0</v>
      </c>
      <c r="AZ16" s="55">
        <f t="shared" si="5"/>
        <v>0</v>
      </c>
      <c r="BA16" s="56">
        <f t="shared" si="5"/>
        <v>270043</v>
      </c>
    </row>
    <row r="18" spans="2:52" x14ac:dyDescent="0.3">
      <c r="B18" s="18"/>
      <c r="C18" s="1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2:52" x14ac:dyDescent="0.3">
      <c r="B19" s="18"/>
      <c r="C19" s="1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2:52" x14ac:dyDescent="0.3">
      <c r="B20" s="18"/>
      <c r="C20" s="1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2:52" x14ac:dyDescent="0.3">
      <c r="B21" s="18"/>
      <c r="C21" s="1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2:52" x14ac:dyDescent="0.3">
      <c r="B22" s="18"/>
      <c r="C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2:52" x14ac:dyDescent="0.3">
      <c r="B23" s="18"/>
      <c r="C23" s="1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x14ac:dyDescent="0.3">
      <c r="B24" s="18"/>
      <c r="C24" s="18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2:52" x14ac:dyDescent="0.3">
      <c r="B25" s="18"/>
      <c r="C25" s="1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2:52" x14ac:dyDescent="0.3">
      <c r="B26" s="18"/>
      <c r="C26" s="18"/>
      <c r="M26" s="18" t="s">
        <v>47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2:52" x14ac:dyDescent="0.3">
      <c r="B27" s="18"/>
      <c r="C27" s="1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2:52" x14ac:dyDescent="0.3">
      <c r="B28" s="18"/>
      <c r="C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2:52" x14ac:dyDescent="0.3">
      <c r="B29" s="18"/>
      <c r="C29" s="1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2:52" x14ac:dyDescent="0.3">
      <c r="B30" s="18"/>
      <c r="C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2:52" x14ac:dyDescent="0.3">
      <c r="B31" s="18"/>
      <c r="C31" s="1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2:52" x14ac:dyDescent="0.3">
      <c r="B32" s="18"/>
      <c r="C32" s="1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2:52" x14ac:dyDescent="0.3">
      <c r="B33" s="18"/>
      <c r="C33" s="1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x14ac:dyDescent="0.3">
      <c r="B34" s="18"/>
      <c r="C34" s="1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x14ac:dyDescent="0.3"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C29DA974FFD44BD6CF3F1B0E9E4A5" ma:contentTypeVersion="12" ma:contentTypeDescription="Create a new document." ma:contentTypeScope="" ma:versionID="7a7ddd9e040dbb5da1f93f212ab20dbc">
  <xsd:schema xmlns:xsd="http://www.w3.org/2001/XMLSchema" xmlns:xs="http://www.w3.org/2001/XMLSchema" xmlns:p="http://schemas.microsoft.com/office/2006/metadata/properties" xmlns:ns2="1d4842b6-6e4f-4eb6-96cf-682f0ce61d2b" xmlns:ns3="8054a75a-be4b-477d-be3b-5c10186d0967" targetNamespace="http://schemas.microsoft.com/office/2006/metadata/properties" ma:root="true" ma:fieldsID="6a4a47290b717864975a76605eaf9e89" ns2:_="" ns3:_="">
    <xsd:import namespace="1d4842b6-6e4f-4eb6-96cf-682f0ce61d2b"/>
    <xsd:import namespace="8054a75a-be4b-477d-be3b-5c10186d09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842b6-6e4f-4eb6-96cf-682f0ce61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4a75a-be4b-477d-be3b-5c10186d09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054a75a-be4b-477d-be3b-5c10186d0967">
      <UserInfo>
        <DisplayName>Adrienne Duncan</DisplayName>
        <AccountId>20</AccountId>
        <AccountType/>
      </UserInfo>
      <UserInfo>
        <DisplayName>Patrick Roberts</DisplayName>
        <AccountId>28</AccountId>
        <AccountType/>
      </UserInfo>
      <UserInfo>
        <DisplayName>Marcia Mealy</DisplayName>
        <AccountId>48</AccountId>
        <AccountType/>
      </UserInfo>
      <UserInfo>
        <DisplayName>Kelsey Hornicek</DisplayName>
        <AccountId>27</AccountId>
        <AccountType/>
      </UserInfo>
      <UserInfo>
        <DisplayName>Bill Tkacz</DisplayName>
        <AccountId>10</AccountId>
        <AccountType/>
      </UserInfo>
      <UserInfo>
        <DisplayName>Ronald Harper - Admin</DisplayName>
        <AccountId>14</AccountId>
        <AccountType/>
      </UserInfo>
      <UserInfo>
        <DisplayName>Nathan Cataline</DisplayName>
        <AccountId>22</AccountId>
        <AccountType/>
      </UserInfo>
      <UserInfo>
        <DisplayName>Angela Traill</DisplayName>
        <AccountId>21</AccountId>
        <AccountType/>
      </UserInfo>
      <UserInfo>
        <DisplayName>Melissa Campbell</DisplayName>
        <AccountId>43</AccountId>
        <AccountType/>
      </UserInfo>
      <UserInfo>
        <DisplayName>Patty Weisner</DisplayName>
        <AccountId>24</AccountId>
        <AccountType/>
      </UserInfo>
      <UserInfo>
        <DisplayName>Jared Lee</DisplayName>
        <AccountId>17</AccountId>
        <AccountType/>
      </UserInfo>
      <UserInfo>
        <DisplayName>Ella Landis</DisplayName>
        <AccountId>50</AccountId>
        <AccountType/>
      </UserInfo>
      <UserInfo>
        <DisplayName>Megan Hruska</DisplayName>
        <AccountId>45</AccountId>
        <AccountType/>
      </UserInfo>
      <UserInfo>
        <DisplayName>Christopher Ridley</DisplayName>
        <AccountId>13</AccountId>
        <AccountType/>
      </UserInfo>
      <UserInfo>
        <DisplayName>Allison Ulrich</DisplayName>
        <AccountId>18</AccountId>
        <AccountType/>
      </UserInfo>
      <UserInfo>
        <DisplayName>Lois Colson</DisplayName>
        <AccountId>38</AccountId>
        <AccountType/>
      </UserInfo>
      <UserInfo>
        <DisplayName>Diana Searl</DisplayName>
        <AccountId>23</AccountId>
        <AccountType/>
      </UserInfo>
      <UserInfo>
        <DisplayName>Chad Carson</DisplayName>
        <AccountId>36</AccountId>
        <AccountType/>
      </UserInfo>
      <UserInfo>
        <DisplayName>Ted Guillot</DisplayName>
        <AccountId>19</AccountId>
        <AccountType/>
      </UserInfo>
      <UserInfo>
        <DisplayName>Colin Bailey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7441D48-5F16-40EA-BF6D-3F9FDDE3D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842b6-6e4f-4eb6-96cf-682f0ce61d2b"/>
    <ds:schemaRef ds:uri="8054a75a-be4b-477d-be3b-5c10186d0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8E497E-83A8-403D-9BE1-27220F2396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03EDE-CCA1-4D00-9224-78E290DA3520}">
  <ds:schemaRefs>
    <ds:schemaRef ds:uri="http://purl.org/dc/terms/"/>
    <ds:schemaRef ds:uri="http://purl.org/dc/dcmitype/"/>
    <ds:schemaRef ds:uri="1d4842b6-6e4f-4eb6-96cf-682f0ce61d2b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8054a75a-be4b-477d-be3b-5c10186d096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2017 $</vt:lpstr>
      <vt:lpstr>2017 #</vt:lpstr>
      <vt:lpstr>2018 $</vt:lpstr>
      <vt:lpstr>2018 #</vt:lpstr>
      <vt:lpstr>MIT $</vt:lpstr>
      <vt:lpstr>MIT #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</dc:creator>
  <cp:keywords/>
  <dc:description/>
  <cp:lastModifiedBy>Matar, Safa@HCD</cp:lastModifiedBy>
  <cp:revision/>
  <dcterms:created xsi:type="dcterms:W3CDTF">2020-10-15T01:10:36Z</dcterms:created>
  <dcterms:modified xsi:type="dcterms:W3CDTF">2022-11-22T20:53:50Z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0x0101008DFC29DA974FFD44BD6CF3F1B0E9E4A5</vt:lpwstr>
  </property>
</Properties>
</file>